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scar\Documents\SVN\P0171 - BA489 Configurators\Trunk\"/>
    </mc:Choice>
  </mc:AlternateContent>
  <xr:revisionPtr revIDLastSave="0" documentId="13_ncr:1_{B84834AF-DA0F-4E43-8A22-FE993F54E7C3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BA489 Configuration Table" sheetId="1" r:id="rId1"/>
    <sheet name="Help" sheetId="2" r:id="rId2"/>
  </sheets>
  <definedNames>
    <definedName name="CustomerName">Help!$C$5</definedName>
    <definedName name="CustomerOrderNo">Help!$B$7</definedName>
    <definedName name="DespatchDate">Help!$H$5</definedName>
    <definedName name="DisplayLimit">5</definedName>
    <definedName name="DisplayLimit1">6</definedName>
    <definedName name="Issue">Help!$J$5</definedName>
    <definedName name="ModelNo">Help!$D$5</definedName>
    <definedName name="_xlnm.Print_Area" localSheetId="0">'BA489 Configuration Table'!$A$1:$C$74</definedName>
    <definedName name="_xlnm.Print_Titles" localSheetId="0">'BA489 Configuration Table'!$1:$1</definedName>
    <definedName name="PVar1">'BA489 Configuration Table'!$C$18:$C$24</definedName>
    <definedName name="PVar2">'BA489 Configuration Table'!$C$25:$C$31</definedName>
    <definedName name="PVar3">'BA489 Configuration Table'!$C$32:$C$38</definedName>
    <definedName name="PVar4">'BA489 Configuration Table'!$C$39:$C$45</definedName>
    <definedName name="PVar5">'BA489 Configuration Table'!$C$46:$C$52</definedName>
    <definedName name="PVar6">'BA489 Configuration Table'!$C$53:$C$59</definedName>
    <definedName name="PVar7">'BA489 Configuration Table'!$C$60:$C$66</definedName>
    <definedName name="PVar8">'BA489 Configuration Table'!$C$67:$C$73</definedName>
    <definedName name="SalesOrderNo">Help!$B$5</definedName>
    <definedName name="Title">Help!$B$1</definedName>
    <definedName name="UnitNo">Help!$G$5</definedName>
    <definedName name="VersionNo">Help!$J$2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37" i="1" l="1"/>
  <c r="M37" i="1"/>
  <c r="K37" i="1"/>
  <c r="I37" i="1"/>
  <c r="H37" i="1"/>
  <c r="R33" i="1"/>
  <c r="R29" i="1"/>
  <c r="R25" i="1"/>
  <c r="L18" i="1"/>
  <c r="U16" i="1"/>
  <c r="Q16" i="1"/>
  <c r="L16" i="1"/>
  <c r="L14" i="1"/>
  <c r="U12" i="1"/>
  <c r="Q12" i="1"/>
  <c r="L12" i="1"/>
  <c r="L10" i="1"/>
  <c r="U8" i="1"/>
  <c r="Q8" i="1"/>
  <c r="L8" i="1"/>
  <c r="L6" i="1"/>
  <c r="U4" i="1"/>
  <c r="Q4" i="1"/>
  <c r="L4" i="1"/>
  <c r="U41" i="1"/>
  <c r="P41" i="1"/>
  <c r="N41" i="1"/>
  <c r="H41" i="1"/>
  <c r="P39" i="1"/>
  <c r="M39" i="1"/>
  <c r="K39" i="1"/>
  <c r="I39" i="1"/>
  <c r="H39" i="1"/>
  <c r="T37" i="1"/>
  <c r="P37" i="1"/>
  <c r="P35" i="1"/>
  <c r="T33" i="1"/>
  <c r="P33" i="1"/>
  <c r="P31" i="1"/>
  <c r="T29" i="1"/>
  <c r="P29" i="1"/>
  <c r="M28" i="1"/>
  <c r="K28" i="1"/>
  <c r="I28" i="1"/>
  <c r="H28" i="1"/>
  <c r="P27" i="1"/>
  <c r="T25" i="1"/>
  <c r="P25" i="1"/>
  <c r="M25" i="1"/>
  <c r="K25" i="1"/>
  <c r="I25" i="1"/>
  <c r="H25" i="1"/>
  <c r="P20" i="1"/>
  <c r="H20" i="1"/>
  <c r="U18" i="1"/>
  <c r="S18" i="1"/>
  <c r="Q18" i="1"/>
  <c r="P18" i="1"/>
  <c r="N18" i="1"/>
  <c r="J18" i="1"/>
  <c r="H18" i="1"/>
  <c r="S16" i="1"/>
  <c r="P16" i="1"/>
  <c r="N16" i="1"/>
  <c r="J16" i="1"/>
  <c r="H16" i="1"/>
  <c r="U14" i="1"/>
  <c r="S14" i="1"/>
  <c r="Q14" i="1"/>
  <c r="P14" i="1"/>
  <c r="N14" i="1"/>
  <c r="J14" i="1"/>
  <c r="H14" i="1"/>
  <c r="S12" i="1"/>
  <c r="P12" i="1"/>
  <c r="N12" i="1"/>
  <c r="J12" i="1"/>
  <c r="H12" i="1"/>
  <c r="U10" i="1"/>
  <c r="S10" i="1"/>
  <c r="Q10" i="1"/>
  <c r="P10" i="1"/>
  <c r="N10" i="1"/>
  <c r="J10" i="1"/>
  <c r="H10" i="1"/>
  <c r="S8" i="1"/>
  <c r="P8" i="1"/>
  <c r="N8" i="1"/>
  <c r="J8" i="1"/>
  <c r="H8" i="1"/>
  <c r="U6" i="1"/>
  <c r="S6" i="1"/>
  <c r="Q6" i="1"/>
  <c r="P6" i="1"/>
  <c r="N6" i="1"/>
  <c r="J6" i="1"/>
  <c r="H6" i="1"/>
  <c r="S4" i="1"/>
  <c r="P4" i="1"/>
  <c r="N4" i="1"/>
  <c r="J4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000-000001000000}">
      <text>
        <r>
          <rPr>
            <sz val="10"/>
            <rFont val="Arial"/>
            <family val="2"/>
            <charset val="1"/>
          </rPr>
          <t>Access code for the configuration menu. Must be 4 characters, A-Z or 0-9.
0000 = Disabled</t>
        </r>
      </text>
    </comment>
    <comment ref="A4" authorId="0" shapeId="0" xr:uid="{00000000-0006-0000-0000-000002000000}">
      <text>
        <r>
          <rPr>
            <sz val="10"/>
            <rFont val="Arial"/>
            <family val="2"/>
            <charset val="1"/>
          </rPr>
          <t>Refer to the BA329 Instruction Manual for examples of all screen layouts.</t>
        </r>
      </text>
    </comment>
    <comment ref="A5" authorId="0" shapeId="0" xr:uid="{00000000-0006-0000-0000-000003000000}">
      <text>
        <r>
          <rPr>
            <sz val="10"/>
            <rFont val="Arial"/>
            <family val="2"/>
            <charset val="1"/>
          </rPr>
          <t>The Modbus device ID of the BA489.
Range: 1-247</t>
        </r>
      </text>
    </comment>
    <comment ref="A9" authorId="0" shapeId="0" xr:uid="{00000000-0006-0000-0000-000004000000}">
      <text>
        <r>
          <rPr>
            <sz val="10"/>
            <rFont val="Arial"/>
            <family val="2"/>
            <charset val="1"/>
          </rPr>
          <t>A PV Value is displayed in inverted colours if this period (seconds x10) elapses between valid PV Value input messages.
0 = Disabled
Range: 0-255</t>
        </r>
      </text>
    </comment>
    <comment ref="B19" authorId="0" shapeId="0" xr:uid="{00000000-0006-0000-0000-000005000000}">
      <text>
        <r>
          <rPr>
            <sz val="10"/>
            <rFont val="Arial"/>
            <family val="2"/>
            <charset val="1"/>
          </rPr>
          <t>Maximum 16 characters</t>
        </r>
      </text>
    </comment>
    <comment ref="B20" authorId="0" shapeId="0" xr:uid="{00000000-0006-0000-0000-000006000000}">
      <text>
        <r>
          <rPr>
            <sz val="10"/>
            <rFont val="Arial"/>
            <family val="2"/>
            <charset val="1"/>
          </rPr>
          <t>Maxmium 8 characters</t>
        </r>
      </text>
    </comment>
    <comment ref="B21" authorId="0" shapeId="0" xr:uid="{00000000-0006-0000-0000-000007000000}">
      <text>
        <r>
          <rPr>
            <sz val="10"/>
            <rFont val="Arial"/>
            <family val="2"/>
            <charset val="1"/>
          </rPr>
          <t>Position of the dummy decimal point
0 = Off
1-4 = Fixed no. of decimal places
5 = Variable decimal point dependant on Screen Layout</t>
        </r>
      </text>
    </comment>
    <comment ref="B22" authorId="0" shapeId="0" xr:uid="{00000000-0006-0000-0000-000008000000}">
      <text>
        <r>
          <rPr>
            <sz val="10"/>
            <rFont val="Arial"/>
            <family val="2"/>
            <charset val="1"/>
          </rPr>
          <t>Floating point value for bargraph zero point</t>
        </r>
      </text>
    </comment>
    <comment ref="B23" authorId="0" shapeId="0" xr:uid="{00000000-0006-0000-0000-000009000000}">
      <text>
        <r>
          <rPr>
            <sz val="10"/>
            <rFont val="Arial"/>
            <family val="2"/>
            <charset val="1"/>
          </rPr>
          <t>Floating point value for bargraph span point</t>
        </r>
      </text>
    </comment>
    <comment ref="B24" authorId="0" shapeId="0" xr:uid="{00000000-0006-0000-0000-00000A000000}">
      <text>
        <r>
          <rPr>
            <sz val="10"/>
            <rFont val="Arial"/>
            <family val="2"/>
            <charset val="1"/>
          </rPr>
          <t>Bargraph display format, see Instruction Manual for more info</t>
        </r>
      </text>
    </comment>
    <comment ref="B26" authorId="0" shapeId="0" xr:uid="{00000000-0006-0000-0000-00000B000000}">
      <text>
        <r>
          <rPr>
            <sz val="10"/>
            <rFont val="Arial"/>
            <family val="2"/>
            <charset val="1"/>
          </rPr>
          <t>Maximum 16 characters</t>
        </r>
      </text>
    </comment>
    <comment ref="B27" authorId="0" shapeId="0" xr:uid="{00000000-0006-0000-0000-00000C000000}">
      <text>
        <r>
          <rPr>
            <sz val="10"/>
            <rFont val="Arial"/>
            <family val="2"/>
            <charset val="1"/>
          </rPr>
          <t>Maxmium 8 characters</t>
        </r>
      </text>
    </comment>
    <comment ref="B28" authorId="0" shapeId="0" xr:uid="{00000000-0006-0000-0000-00000D000000}">
      <text>
        <r>
          <rPr>
            <sz val="10"/>
            <rFont val="Arial"/>
            <family val="2"/>
            <charset val="1"/>
          </rPr>
          <t>Position of the dummy decimal point
0 = Off
1-4 = Fixed no. of decimal places
5 = Variable decimal point dependant on Screen Layout</t>
        </r>
      </text>
    </comment>
    <comment ref="B29" authorId="0" shapeId="0" xr:uid="{00000000-0006-0000-0000-00000E000000}">
      <text>
        <r>
          <rPr>
            <sz val="10"/>
            <rFont val="Arial"/>
            <family val="2"/>
            <charset val="1"/>
          </rPr>
          <t>Floating point value for bargraph zero point</t>
        </r>
      </text>
    </comment>
    <comment ref="B30" authorId="0" shapeId="0" xr:uid="{00000000-0006-0000-0000-00000F000000}">
      <text>
        <r>
          <rPr>
            <sz val="10"/>
            <rFont val="Arial"/>
            <family val="2"/>
            <charset val="1"/>
          </rPr>
          <t>Floating point value for bargraph span point</t>
        </r>
      </text>
    </comment>
    <comment ref="B31" authorId="0" shapeId="0" xr:uid="{00000000-0006-0000-0000-000010000000}">
      <text>
        <r>
          <rPr>
            <sz val="10"/>
            <rFont val="Arial"/>
            <family val="2"/>
            <charset val="1"/>
          </rPr>
          <t>Bargraph display format, see Instruction Manual for more info</t>
        </r>
      </text>
    </comment>
    <comment ref="B33" authorId="0" shapeId="0" xr:uid="{00000000-0006-0000-0000-000011000000}">
      <text>
        <r>
          <rPr>
            <sz val="10"/>
            <rFont val="Arial"/>
            <family val="2"/>
            <charset val="1"/>
          </rPr>
          <t>Maximum 16 characters</t>
        </r>
      </text>
    </comment>
    <comment ref="B34" authorId="0" shapeId="0" xr:uid="{00000000-0006-0000-0000-000012000000}">
      <text>
        <r>
          <rPr>
            <sz val="10"/>
            <rFont val="Arial"/>
            <family val="2"/>
            <charset val="1"/>
          </rPr>
          <t>Maxmium 8 characters</t>
        </r>
      </text>
    </comment>
    <comment ref="B35" authorId="0" shapeId="0" xr:uid="{00000000-0006-0000-0000-000013000000}">
      <text>
        <r>
          <rPr>
            <sz val="10"/>
            <rFont val="Arial"/>
            <family val="2"/>
            <charset val="1"/>
          </rPr>
          <t>Position of the dummy decimal point
0 = Off
1-4 = Fixed no. of decimal places
5 = Variable decimal point dependant on Screen Layout</t>
        </r>
      </text>
    </comment>
    <comment ref="B36" authorId="0" shapeId="0" xr:uid="{00000000-0006-0000-0000-000014000000}">
      <text>
        <r>
          <rPr>
            <sz val="10"/>
            <rFont val="Arial"/>
            <family val="2"/>
            <charset val="1"/>
          </rPr>
          <t>Floating point value for bargraph zero point</t>
        </r>
      </text>
    </comment>
    <comment ref="B37" authorId="0" shapeId="0" xr:uid="{00000000-0006-0000-0000-000015000000}">
      <text>
        <r>
          <rPr>
            <sz val="10"/>
            <rFont val="Arial"/>
            <family val="2"/>
            <charset val="1"/>
          </rPr>
          <t>Floating point value for bargraph span point</t>
        </r>
      </text>
    </comment>
    <comment ref="B38" authorId="0" shapeId="0" xr:uid="{00000000-0006-0000-0000-000016000000}">
      <text>
        <r>
          <rPr>
            <sz val="10"/>
            <rFont val="Arial"/>
            <family val="2"/>
            <charset val="1"/>
          </rPr>
          <t>Bargraph display format, see Instruction Manual for more info</t>
        </r>
      </text>
    </comment>
    <comment ref="B40" authorId="0" shapeId="0" xr:uid="{00000000-0006-0000-0000-000017000000}">
      <text>
        <r>
          <rPr>
            <sz val="10"/>
            <rFont val="Arial"/>
            <family val="2"/>
            <charset val="1"/>
          </rPr>
          <t>Maximum 16 characters</t>
        </r>
      </text>
    </comment>
    <comment ref="B41" authorId="0" shapeId="0" xr:uid="{00000000-0006-0000-0000-000018000000}">
      <text>
        <r>
          <rPr>
            <sz val="10"/>
            <rFont val="Arial"/>
            <family val="2"/>
            <charset val="1"/>
          </rPr>
          <t>Maxmium 8 characters</t>
        </r>
      </text>
    </comment>
    <comment ref="B42" authorId="0" shapeId="0" xr:uid="{00000000-0006-0000-0000-000019000000}">
      <text>
        <r>
          <rPr>
            <sz val="10"/>
            <rFont val="Arial"/>
            <family val="2"/>
            <charset val="1"/>
          </rPr>
          <t>Position of the dummy decimal point
0 = Off
1-4 = Fixed no. of decimal places
5 = Variable decimal point dependant on Screen Layout</t>
        </r>
      </text>
    </comment>
    <comment ref="B43" authorId="0" shapeId="0" xr:uid="{00000000-0006-0000-0000-00001A000000}">
      <text>
        <r>
          <rPr>
            <sz val="10"/>
            <rFont val="Arial"/>
            <family val="2"/>
            <charset val="1"/>
          </rPr>
          <t>Floating point value for bargraph zero point</t>
        </r>
      </text>
    </comment>
    <comment ref="B44" authorId="0" shapeId="0" xr:uid="{00000000-0006-0000-0000-00001B000000}">
      <text>
        <r>
          <rPr>
            <sz val="10"/>
            <rFont val="Arial"/>
            <family val="2"/>
            <charset val="1"/>
          </rPr>
          <t>Floating point value for bargraph span point</t>
        </r>
      </text>
    </comment>
    <comment ref="B45" authorId="0" shapeId="0" xr:uid="{00000000-0006-0000-0000-00001C000000}">
      <text>
        <r>
          <rPr>
            <sz val="10"/>
            <rFont val="Arial"/>
            <family val="2"/>
            <charset val="1"/>
          </rPr>
          <t>Bargraph display format, see Instruction Manual for more info</t>
        </r>
      </text>
    </comment>
    <comment ref="B47" authorId="0" shapeId="0" xr:uid="{00000000-0006-0000-0000-00001D000000}">
      <text>
        <r>
          <rPr>
            <sz val="10"/>
            <rFont val="Arial"/>
            <family val="2"/>
            <charset val="1"/>
          </rPr>
          <t>Maximum 16 characters</t>
        </r>
      </text>
    </comment>
    <comment ref="B48" authorId="0" shapeId="0" xr:uid="{00000000-0006-0000-0000-00001E000000}">
      <text>
        <r>
          <rPr>
            <sz val="10"/>
            <rFont val="Arial"/>
            <family val="2"/>
            <charset val="1"/>
          </rPr>
          <t>Maxmium 8 characters</t>
        </r>
      </text>
    </comment>
    <comment ref="B49" authorId="0" shapeId="0" xr:uid="{00000000-0006-0000-0000-00001F000000}">
      <text>
        <r>
          <rPr>
            <sz val="10"/>
            <rFont val="Arial"/>
            <family val="2"/>
            <charset val="1"/>
          </rPr>
          <t>Position of the dummy decimal point
0 = Off
1-4 = Fixed no. of decimal places
5 = Variable decimal point dependant on Screen Layout</t>
        </r>
      </text>
    </comment>
    <comment ref="B50" authorId="0" shapeId="0" xr:uid="{00000000-0006-0000-0000-000020000000}">
      <text>
        <r>
          <rPr>
            <sz val="10"/>
            <rFont val="Arial"/>
            <family val="2"/>
            <charset val="1"/>
          </rPr>
          <t>Floating point value for bargraph zero point</t>
        </r>
      </text>
    </comment>
    <comment ref="B51" authorId="0" shapeId="0" xr:uid="{00000000-0006-0000-0000-000021000000}">
      <text>
        <r>
          <rPr>
            <sz val="10"/>
            <rFont val="Arial"/>
            <family val="2"/>
            <charset val="1"/>
          </rPr>
          <t>Floating point value for bargraph span point</t>
        </r>
      </text>
    </comment>
    <comment ref="B52" authorId="0" shapeId="0" xr:uid="{00000000-0006-0000-0000-000022000000}">
      <text>
        <r>
          <rPr>
            <sz val="10"/>
            <rFont val="Arial"/>
            <family val="2"/>
            <charset val="1"/>
          </rPr>
          <t>Bargraph display format, see Instruction Manual for more info</t>
        </r>
      </text>
    </comment>
    <comment ref="B54" authorId="0" shapeId="0" xr:uid="{00000000-0006-0000-0000-000023000000}">
      <text>
        <r>
          <rPr>
            <sz val="10"/>
            <rFont val="Arial"/>
            <family val="2"/>
            <charset val="1"/>
          </rPr>
          <t>Maximum 16 characters</t>
        </r>
      </text>
    </comment>
    <comment ref="B55" authorId="0" shapeId="0" xr:uid="{00000000-0006-0000-0000-000024000000}">
      <text>
        <r>
          <rPr>
            <sz val="10"/>
            <rFont val="Arial"/>
            <family val="2"/>
            <charset val="1"/>
          </rPr>
          <t>Maxmium 8 characters</t>
        </r>
      </text>
    </comment>
    <comment ref="B56" authorId="0" shapeId="0" xr:uid="{00000000-0006-0000-0000-000025000000}">
      <text>
        <r>
          <rPr>
            <sz val="10"/>
            <rFont val="Arial"/>
            <family val="2"/>
            <charset val="1"/>
          </rPr>
          <t>Position of the dummy decimal point
0 = Off
1-4 = Fixed no. of decimal places
5 = Variable decimal point dependant on Screen Layout</t>
        </r>
      </text>
    </comment>
    <comment ref="B57" authorId="0" shapeId="0" xr:uid="{00000000-0006-0000-0000-000026000000}">
      <text>
        <r>
          <rPr>
            <sz val="10"/>
            <rFont val="Arial"/>
            <family val="2"/>
            <charset val="1"/>
          </rPr>
          <t>Floating point value for bargraph zero point</t>
        </r>
      </text>
    </comment>
    <comment ref="B58" authorId="0" shapeId="0" xr:uid="{00000000-0006-0000-0000-000027000000}">
      <text>
        <r>
          <rPr>
            <sz val="10"/>
            <rFont val="Arial"/>
            <family val="2"/>
            <charset val="1"/>
          </rPr>
          <t>Floating point value for bargraph span point</t>
        </r>
      </text>
    </comment>
    <comment ref="B59" authorId="0" shapeId="0" xr:uid="{00000000-0006-0000-0000-000028000000}">
      <text>
        <r>
          <rPr>
            <sz val="10"/>
            <rFont val="Arial"/>
            <family val="2"/>
            <charset val="1"/>
          </rPr>
          <t>Bargraph display format, see Instruction Manual for more info</t>
        </r>
      </text>
    </comment>
    <comment ref="B61" authorId="0" shapeId="0" xr:uid="{00000000-0006-0000-0000-000029000000}">
      <text>
        <r>
          <rPr>
            <sz val="10"/>
            <rFont val="Arial"/>
            <family val="2"/>
            <charset val="1"/>
          </rPr>
          <t>Maximum 16 characters</t>
        </r>
      </text>
    </comment>
    <comment ref="B62" authorId="0" shapeId="0" xr:uid="{00000000-0006-0000-0000-00002A000000}">
      <text>
        <r>
          <rPr>
            <sz val="10"/>
            <rFont val="Arial"/>
            <family val="2"/>
            <charset val="1"/>
          </rPr>
          <t>Maxmium 8 characters</t>
        </r>
      </text>
    </comment>
    <comment ref="B63" authorId="0" shapeId="0" xr:uid="{00000000-0006-0000-0000-00002B000000}">
      <text>
        <r>
          <rPr>
            <sz val="10"/>
            <rFont val="Arial"/>
            <family val="2"/>
            <charset val="1"/>
          </rPr>
          <t>Position of the dummy decimal point
0 = Off
1-4 = Fixed no. of decimal places
5 = Variable decimal point dependant on Screen Layout</t>
        </r>
      </text>
    </comment>
    <comment ref="B64" authorId="0" shapeId="0" xr:uid="{00000000-0006-0000-0000-00002C000000}">
      <text>
        <r>
          <rPr>
            <sz val="10"/>
            <rFont val="Arial"/>
            <family val="2"/>
            <charset val="1"/>
          </rPr>
          <t>Floating point value for bargraph zero point</t>
        </r>
      </text>
    </comment>
    <comment ref="B65" authorId="0" shapeId="0" xr:uid="{00000000-0006-0000-0000-00002D000000}">
      <text>
        <r>
          <rPr>
            <sz val="10"/>
            <rFont val="Arial"/>
            <family val="2"/>
            <charset val="1"/>
          </rPr>
          <t>Floating point value for bargraph span point</t>
        </r>
      </text>
    </comment>
    <comment ref="B66" authorId="0" shapeId="0" xr:uid="{00000000-0006-0000-0000-00002E000000}">
      <text>
        <r>
          <rPr>
            <sz val="10"/>
            <rFont val="Arial"/>
            <family val="2"/>
            <charset val="1"/>
          </rPr>
          <t>Bargraph display format, see Instruction Manual for more info</t>
        </r>
      </text>
    </comment>
    <comment ref="B68" authorId="0" shapeId="0" xr:uid="{00000000-0006-0000-0000-00002F000000}">
      <text>
        <r>
          <rPr>
            <sz val="10"/>
            <rFont val="Arial"/>
            <family val="2"/>
            <charset val="1"/>
          </rPr>
          <t>Maximum 16 characters</t>
        </r>
      </text>
    </comment>
    <comment ref="B69" authorId="0" shapeId="0" xr:uid="{00000000-0006-0000-0000-000030000000}">
      <text>
        <r>
          <rPr>
            <sz val="10"/>
            <rFont val="Arial"/>
            <family val="2"/>
            <charset val="1"/>
          </rPr>
          <t>Maxmium 8 characters</t>
        </r>
      </text>
    </comment>
    <comment ref="B70" authorId="0" shapeId="0" xr:uid="{00000000-0006-0000-0000-000031000000}">
      <text>
        <r>
          <rPr>
            <sz val="10"/>
            <rFont val="Arial"/>
            <family val="2"/>
            <charset val="1"/>
          </rPr>
          <t>Position of the dummy decimal point
0 = Off
1-4 = Fixed no. of decimal places
5 = Variable decimal point dependant on Screen Layout</t>
        </r>
      </text>
    </comment>
    <comment ref="B71" authorId="0" shapeId="0" xr:uid="{00000000-0006-0000-0000-000032000000}">
      <text>
        <r>
          <rPr>
            <sz val="10"/>
            <rFont val="Arial"/>
            <family val="2"/>
            <charset val="1"/>
          </rPr>
          <t>Floating point value for bargraph zero point</t>
        </r>
      </text>
    </comment>
    <comment ref="B72" authorId="0" shapeId="0" xr:uid="{00000000-0006-0000-0000-000033000000}">
      <text>
        <r>
          <rPr>
            <sz val="10"/>
            <rFont val="Arial"/>
            <family val="2"/>
            <charset val="1"/>
          </rPr>
          <t>Floating point value for bargraph span point</t>
        </r>
      </text>
    </comment>
    <comment ref="B73" authorId="0" shapeId="0" xr:uid="{00000000-0006-0000-0000-000034000000}">
      <text>
        <r>
          <rPr>
            <sz val="10"/>
            <rFont val="Arial"/>
            <family val="2"/>
            <charset val="1"/>
          </rPr>
          <t>Bargraph display format, see Instruction Manual for more info</t>
        </r>
      </text>
    </comment>
  </commentList>
</comments>
</file>

<file path=xl/sharedStrings.xml><?xml version="1.0" encoding="utf-8"?>
<sst xmlns="http://schemas.openxmlformats.org/spreadsheetml/2006/main" count="147" uniqueCount="76">
  <si>
    <t>Parameter</t>
  </si>
  <si>
    <t>Value</t>
  </si>
  <si>
    <t>Backlight</t>
  </si>
  <si>
    <t>On</t>
  </si>
  <si>
    <t>PV</t>
  </si>
  <si>
    <t>Example Display – Rows: 8 Variables + Bargraphs</t>
  </si>
  <si>
    <t>Example Display – Grid: 8 Variables + Bargraphs</t>
  </si>
  <si>
    <t>Access Code</t>
  </si>
  <si>
    <t>0000</t>
  </si>
  <si>
    <t>#</t>
  </si>
  <si>
    <t>Screen Layout</t>
  </si>
  <si>
    <t>Rows: 4 Variables</t>
  </si>
  <si>
    <t>Modbus Unit ID</t>
  </si>
  <si>
    <t>Baud rate</t>
  </si>
  <si>
    <t>Stop bits</t>
  </si>
  <si>
    <t>1 stop bit</t>
  </si>
  <si>
    <t>Parity</t>
  </si>
  <si>
    <t>Even</t>
  </si>
  <si>
    <t>Timeout Period (x10)</t>
  </si>
  <si>
    <t>Page 1 Title</t>
  </si>
  <si>
    <t>Page 2 Title</t>
  </si>
  <si>
    <t>Page 3 Title</t>
  </si>
  <si>
    <t>Page 4 Title</t>
  </si>
  <si>
    <t>Page 5 Title</t>
  </si>
  <si>
    <t>Page 6 Title</t>
  </si>
  <si>
    <t>Page 7 Title</t>
  </si>
  <si>
    <t>Page 8 Title</t>
  </si>
  <si>
    <t>PV 1</t>
  </si>
  <si>
    <t>Enable</t>
  </si>
  <si>
    <t>TRUE</t>
  </si>
  <si>
    <t>Tag</t>
  </si>
  <si>
    <t>Inst1</t>
  </si>
  <si>
    <t>Units of Measurement</t>
  </si>
  <si>
    <t>Units</t>
  </si>
  <si>
    <t>Decimal Places</t>
  </si>
  <si>
    <t>Bargraph Low</t>
  </si>
  <si>
    <t>Bargraph High</t>
  </si>
  <si>
    <t>Example Display – Columns: 4 Variables + Bargraphs</t>
  </si>
  <si>
    <t>Example Display – Rows: 4 Variables + Bargraphs</t>
  </si>
  <si>
    <t>Bargraph Type</t>
  </si>
  <si>
    <t>Left</t>
  </si>
  <si>
    <t>PV 2</t>
  </si>
  <si>
    <t>Inst2</t>
  </si>
  <si>
    <t>PV 3</t>
  </si>
  <si>
    <t>Inst3</t>
  </si>
  <si>
    <t>PV 4</t>
  </si>
  <si>
    <t>Inst4</t>
  </si>
  <si>
    <t>PV 5</t>
  </si>
  <si>
    <t>Inst5</t>
  </si>
  <si>
    <t>PV 6</t>
  </si>
  <si>
    <t>Inst6</t>
  </si>
  <si>
    <t>PV 7</t>
  </si>
  <si>
    <t>Inst7</t>
  </si>
  <si>
    <t>PV 8</t>
  </si>
  <si>
    <t>Inst8</t>
  </si>
  <si>
    <t>BEKA BA489 Customer Configuration Table</t>
  </si>
  <si>
    <t>Version</t>
  </si>
  <si>
    <t>This spreadsheet is used to define a custom configuration for the BA489-PC and -GL Modbus Displays</t>
  </si>
  <si>
    <t>BEKA ref #</t>
  </si>
  <si>
    <t>Customer</t>
  </si>
  <si>
    <t>Model #</t>
  </si>
  <si>
    <t>Unit #</t>
  </si>
  <si>
    <t>Despatch</t>
  </si>
  <si>
    <t>Issue</t>
  </si>
  <si>
    <t>Customer ref #</t>
  </si>
  <si>
    <t>How to use this spreadsheet</t>
  </si>
  <si>
    <t>Permitted characters</t>
  </si>
  <si>
    <t>Select the ‘BA489 Configuration Table’ sheet and enter the required configuration details into the ‘Value’ column for each parameter.
Please return the completed spreadsheet to the BEKA sales team.</t>
  </si>
  <si>
    <t>Characters used in strings such as Page Titles, Tags, and Units of Measurement must be in the ISO/IEC 8859-1 character set.
Unicode special characters are not supported.
For example, the double quote character must be "
as “ and ” are not supported by ISO/IEC 8859-1.</t>
  </si>
  <si>
    <t>Example displays</t>
  </si>
  <si>
    <t>To the right of the Configuration Table are 4 example screen layouts that approximate what the current configuration would look like on the display of a BA489 unit.</t>
  </si>
  <si>
    <t>The simulated Value can be adjusted by the user via the table to the right of the parameters for each Process Variable numbered 1-8.</t>
  </si>
  <si>
    <t>ISO/IEC 8859-1 code table</t>
  </si>
  <si>
    <t>Product support</t>
  </si>
  <si>
    <t>Contact us</t>
  </si>
  <si>
    <t>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</si>
</sst>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TRUE&quot;;&quot;TRUE&quot;;&quot;FALSE&quot;"/>
    <numFmt numFmtId="165" formatCode="000"/>
  </numFmts>
  <fonts count="26" x14ac:knownFonts="1">
    <font>
      <sz val="10"/>
      <name val="Arial"/>
      <family val="2"/>
      <charset val="1"/>
    </font>
    <font>
      <b/>
      <sz val="13"/>
      <name val="Arial"/>
      <family val="2"/>
      <charset val="1"/>
    </font>
    <font>
      <b/>
      <sz val="13"/>
      <color rgb="FF808080"/>
      <name val="Arial"/>
      <family val="2"/>
      <charset val="1"/>
    </font>
    <font>
      <b/>
      <sz val="10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sz val="12"/>
      <name val="Arial"/>
      <family val="2"/>
      <charset val="1"/>
    </font>
    <font>
      <sz val="15"/>
      <name val="Consolas"/>
      <family val="3"/>
      <charset val="1"/>
    </font>
    <font>
      <sz val="9"/>
      <name val="Consolas"/>
      <family val="3"/>
      <charset val="1"/>
    </font>
    <font>
      <sz val="15"/>
      <name val="Arial"/>
      <family val="2"/>
      <charset val="1"/>
    </font>
    <font>
      <sz val="10"/>
      <color rgb="FFFFFF00"/>
      <name val="Arial"/>
      <family val="2"/>
      <charset val="1"/>
    </font>
    <font>
      <sz val="14"/>
      <name val="Consolas"/>
      <family val="3"/>
      <charset val="1"/>
    </font>
    <font>
      <sz val="8.5"/>
      <name val="Consolas"/>
      <family val="3"/>
      <charset val="1"/>
    </font>
    <font>
      <b/>
      <sz val="14"/>
      <name val="Arial"/>
      <family val="2"/>
      <charset val="1"/>
    </font>
    <font>
      <b/>
      <sz val="18"/>
      <name val="Arial"/>
      <family val="2"/>
      <charset val="1"/>
    </font>
    <font>
      <sz val="10"/>
      <color rgb="FFFFFFFF"/>
      <name val="Arial"/>
      <family val="2"/>
      <charset val="1"/>
    </font>
    <font>
      <sz val="28"/>
      <name val="Arial"/>
      <family val="2"/>
      <charset val="1"/>
    </font>
    <font>
      <sz val="16"/>
      <name val="Arial"/>
      <family val="2"/>
      <charset val="1"/>
    </font>
    <font>
      <sz val="9"/>
      <name val="Arial"/>
      <family val="2"/>
      <charset val="1"/>
    </font>
    <font>
      <b/>
      <i/>
      <sz val="30"/>
      <color rgb="FFFFFFFF"/>
      <name val="Arial"/>
      <family val="2"/>
      <charset val="1"/>
    </font>
    <font>
      <sz val="14"/>
      <color rgb="FFFFFFFF"/>
      <name val="Arial"/>
      <family val="2"/>
      <charset val="1"/>
    </font>
    <font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u/>
      <sz val="12"/>
      <name val="Arial"/>
      <family val="2"/>
      <charset val="1"/>
    </font>
    <font>
      <u/>
      <sz val="14"/>
      <color rgb="FF0000FF"/>
      <name val="Arial"/>
      <family val="2"/>
      <charset val="1"/>
    </font>
    <font>
      <u/>
      <sz val="20"/>
      <color rgb="FF0000FF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005018"/>
        <bgColor rgb="FF003366"/>
      </patternFill>
    </fill>
    <fill>
      <patternFill patternType="solid">
        <fgColor rgb="FFFFF5CE"/>
        <bgColor rgb="FFFFFFFF"/>
      </patternFill>
    </fill>
    <fill>
      <patternFill patternType="solid">
        <fgColor rgb="FFFFFFFF"/>
        <bgColor rgb="FFE6FFED"/>
      </patternFill>
    </fill>
    <fill>
      <patternFill patternType="solid">
        <fgColor rgb="FFE6FFED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rgb="FF005018"/>
      </left>
      <right style="thick">
        <color rgb="FF005018"/>
      </right>
      <top style="thin">
        <color rgb="FF005018"/>
      </top>
      <bottom style="thin">
        <color rgb="FF00501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5018"/>
      </left>
      <right style="medium">
        <color rgb="FF005018"/>
      </right>
      <top style="medium">
        <color rgb="FF005018"/>
      </top>
      <bottom style="medium">
        <color rgb="FF005018"/>
      </bottom>
      <diagonal/>
    </border>
  </borders>
  <cellStyleXfs count="3">
    <xf numFmtId="0" fontId="0" fillId="0" borderId="0"/>
    <xf numFmtId="0" fontId="1" fillId="0" borderId="0" applyBorder="0" applyProtection="0">
      <alignment horizontal="right" textRotation="90"/>
    </xf>
    <xf numFmtId="0" fontId="2" fillId="0" borderId="0" applyBorder="0" applyProtection="0">
      <alignment horizontal="center" vertical="center" textRotation="90"/>
    </xf>
  </cellStyleXfs>
  <cellXfs count="55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49" fontId="0" fillId="3" borderId="1" xfId="0" applyNumberFormat="1" applyFill="1" applyBorder="1" applyProtection="1"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0" fillId="3" borderId="1" xfId="0" applyFill="1" applyBorder="1" applyProtection="1">
      <protection locked="0"/>
    </xf>
    <xf numFmtId="3" fontId="10" fillId="2" borderId="0" xfId="0" applyNumberFormat="1" applyFont="1" applyFill="1" applyProtection="1">
      <protection hidden="1"/>
    </xf>
    <xf numFmtId="3" fontId="10" fillId="2" borderId="0" xfId="0" applyNumberFormat="1" applyFont="1" applyFill="1"/>
    <xf numFmtId="0" fontId="0" fillId="2" borderId="0" xfId="0" applyFill="1" applyAlignment="1">
      <alignment horizontal="center" vertical="center"/>
    </xf>
    <xf numFmtId="0" fontId="0" fillId="0" borderId="5" xfId="0" applyBorder="1"/>
    <xf numFmtId="3" fontId="15" fillId="2" borderId="0" xfId="0" applyNumberFormat="1" applyFont="1" applyFill="1"/>
    <xf numFmtId="3" fontId="0" fillId="2" borderId="0" xfId="0" applyNumberForma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49" fontId="22" fillId="3" borderId="6" xfId="0" applyNumberFormat="1" applyFont="1" applyFill="1" applyBorder="1" applyAlignment="1" applyProtection="1">
      <alignment horizontal="center" vertical="center"/>
      <protection locked="0"/>
    </xf>
    <xf numFmtId="165" fontId="22" fillId="3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9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 shrinkToFit="1"/>
    </xf>
    <xf numFmtId="0" fontId="7" fillId="0" borderId="4" xfId="0" applyFont="1" applyBorder="1" applyAlignment="1">
      <alignment horizontal="right" vertical="center" shrinkToFit="1"/>
    </xf>
    <xf numFmtId="0" fontId="0" fillId="0" borderId="5" xfId="0" applyBorder="1" applyAlignment="1">
      <alignment horizontal="left" vertical="center"/>
    </xf>
    <xf numFmtId="0" fontId="13" fillId="0" borderId="5" xfId="0" applyFont="1" applyBorder="1" applyAlignment="1">
      <alignment horizontal="center" vertical="center" textRotation="90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right" vertical="center"/>
    </xf>
    <xf numFmtId="0" fontId="7" fillId="0" borderId="0" xfId="0" applyFont="1" applyAlignment="1">
      <alignment horizontal="left" shrinkToFit="1"/>
    </xf>
    <xf numFmtId="0" fontId="8" fillId="0" borderId="0" xfId="0" applyFont="1" applyAlignment="1">
      <alignment horizontal="center" vertical="center" textRotation="90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/>
    </xf>
    <xf numFmtId="49" fontId="21" fillId="0" borderId="0" xfId="0" applyNumberFormat="1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49" fontId="22" fillId="3" borderId="6" xfId="0" applyNumberFormat="1" applyFont="1" applyFill="1" applyBorder="1" applyAlignment="1" applyProtection="1">
      <alignment horizontal="center" vertical="center"/>
      <protection locked="0"/>
    </xf>
    <xf numFmtId="15" fontId="22" fillId="3" borderId="6" xfId="0" applyNumberFormat="1" applyFont="1" applyFill="1" applyBorder="1" applyAlignment="1" applyProtection="1">
      <alignment horizontal="center" vertical="center"/>
      <protection locked="0"/>
    </xf>
    <xf numFmtId="0" fontId="25" fillId="5" borderId="12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Untitled1" xfId="1" xr:uid="{00000000-0005-0000-0000-000006000000}"/>
    <cellStyle name="Untitled2" xfId="2" xr:uid="{00000000-0005-0000-0000-000007000000}"/>
  </cellStyles>
  <dxfs count="1">
    <dxf>
      <font>
        <color rgb="FFCC0000"/>
        <name val="Arial"/>
        <family val="2"/>
        <charset val="1"/>
      </font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E6FF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5018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ka.co.uk/contact_us.html" TargetMode="External"/><Relationship Id="rId2" Type="http://schemas.openxmlformats.org/officeDocument/2006/relationships/hyperlink" Target="https://www.beka.co.uk/ba489" TargetMode="External"/><Relationship Id="rId1" Type="http://schemas.openxmlformats.org/officeDocument/2006/relationships/hyperlink" Target="https://en.wikipedia.org/wiki/ISO/IEC_8859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4"/>
  <sheetViews>
    <sheetView zoomScale="110" zoomScaleNormal="110" workbookViewId="0">
      <pane ySplit="1" topLeftCell="A2" activePane="bottomLeft" state="frozen"/>
      <selection pane="bottomLeft" activeCell="C2" sqref="C2"/>
    </sheetView>
  </sheetViews>
  <sheetFormatPr defaultColWidth="7.85546875" defaultRowHeight="12.75" x14ac:dyDescent="0.2"/>
  <cols>
    <col min="1" max="1" width="5.140625" customWidth="1"/>
    <col min="2" max="2" width="21" customWidth="1"/>
    <col min="3" max="3" width="35.7109375" customWidth="1"/>
    <col min="4" max="4" width="2.5703125" customWidth="1"/>
    <col min="5" max="5" width="5.140625" customWidth="1"/>
    <col min="6" max="6" width="17.42578125" customWidth="1"/>
    <col min="7" max="7" width="5.140625" customWidth="1"/>
    <col min="8" max="8" width="14.28515625" customWidth="1"/>
    <col min="9" max="9" width="3" customWidth="1"/>
    <col min="10" max="10" width="11.28515625" customWidth="1"/>
    <col min="11" max="11" width="8.140625" customWidth="1"/>
    <col min="12" max="12" width="6.140625" customWidth="1"/>
    <col min="13" max="13" width="5.140625" customWidth="1"/>
    <col min="14" max="14" width="9.140625" customWidth="1"/>
    <col min="15" max="15" width="5.140625" customWidth="1"/>
    <col min="16" max="16" width="18.42578125" customWidth="1"/>
    <col min="17" max="18" width="5.140625" customWidth="1"/>
    <col min="19" max="19" width="16.28515625" customWidth="1"/>
    <col min="20" max="20" width="2" customWidth="1"/>
    <col min="21" max="21" width="10.140625" customWidth="1"/>
    <col min="22" max="22" width="25.5703125" customWidth="1"/>
  </cols>
  <sheetData>
    <row r="1" spans="1:22" ht="27.75" customHeight="1" x14ac:dyDescent="0.2">
      <c r="A1" s="19" t="s">
        <v>0</v>
      </c>
      <c r="B1" s="19"/>
      <c r="C1" s="1" t="s">
        <v>1</v>
      </c>
      <c r="D1" s="2"/>
      <c r="E1" s="2"/>
      <c r="F1" s="3"/>
      <c r="G1" s="2"/>
      <c r="H1" s="20"/>
      <c r="I1" s="20"/>
      <c r="J1" s="20"/>
      <c r="K1" s="20"/>
      <c r="L1" s="20"/>
      <c r="M1" s="20"/>
      <c r="N1" s="20"/>
      <c r="O1" s="2"/>
      <c r="P1" s="2"/>
      <c r="Q1" s="2"/>
      <c r="R1" s="2"/>
      <c r="S1" s="2"/>
      <c r="T1" s="2"/>
      <c r="U1" s="2"/>
      <c r="V1" s="2"/>
    </row>
    <row r="2" spans="1:22" x14ac:dyDescent="0.2">
      <c r="A2" s="21" t="s">
        <v>2</v>
      </c>
      <c r="B2" s="21"/>
      <c r="C2" s="4" t="s">
        <v>3</v>
      </c>
      <c r="D2" s="2"/>
      <c r="E2" s="5" t="s">
        <v>4</v>
      </c>
      <c r="F2" s="6" t="s">
        <v>1</v>
      </c>
      <c r="G2" s="2"/>
      <c r="H2" s="20" t="s">
        <v>5</v>
      </c>
      <c r="I2" s="20"/>
      <c r="J2" s="20"/>
      <c r="K2" s="20"/>
      <c r="L2" s="20"/>
      <c r="M2" s="20"/>
      <c r="N2" s="20"/>
      <c r="O2" s="2"/>
      <c r="P2" s="20" t="s">
        <v>6</v>
      </c>
      <c r="Q2" s="20"/>
      <c r="R2" s="20"/>
      <c r="S2" s="20"/>
      <c r="T2" s="20"/>
      <c r="U2" s="20"/>
      <c r="V2" s="2"/>
    </row>
    <row r="3" spans="1:22" x14ac:dyDescent="0.2">
      <c r="A3" s="21" t="s">
        <v>7</v>
      </c>
      <c r="B3" s="21"/>
      <c r="C3" s="4" t="s">
        <v>8</v>
      </c>
      <c r="D3" s="2"/>
      <c r="E3" s="7" t="s">
        <v>9</v>
      </c>
      <c r="F3" s="7"/>
      <c r="G3" s="2"/>
      <c r="H3" s="20"/>
      <c r="I3" s="20"/>
      <c r="J3" s="20"/>
      <c r="K3" s="20"/>
      <c r="L3" s="20"/>
      <c r="M3" s="20"/>
      <c r="N3" s="20"/>
      <c r="O3" s="2"/>
      <c r="P3" s="20"/>
      <c r="Q3" s="20"/>
      <c r="R3" s="20"/>
      <c r="S3" s="20"/>
      <c r="T3" s="20"/>
      <c r="U3" s="20"/>
      <c r="V3" s="2"/>
    </row>
    <row r="4" spans="1:22" x14ac:dyDescent="0.2">
      <c r="A4" s="21" t="s">
        <v>10</v>
      </c>
      <c r="B4" s="21"/>
      <c r="C4" s="8" t="s">
        <v>11</v>
      </c>
      <c r="D4" s="2"/>
      <c r="E4" s="22">
        <v>1</v>
      </c>
      <c r="F4" s="23">
        <v>50</v>
      </c>
      <c r="G4" s="2"/>
      <c r="H4" s="24" t="str">
        <f>IF(INDEX(PVar1,1),IF(ISBLANK(INDEX(PVar1,2)),"",INDEX(PVar1,2)),"")</f>
        <v>Inst1</v>
      </c>
      <c r="I4" s="24"/>
      <c r="J4" s="25" t="str">
        <f>IF(INDEX(PVar1, 1),_xlfn.SWITCH(INDEX(PVar1, 7),   "Left",     REPT("█", ROUND(MAX(0, MIN(1, (F4 - INDEX(PVar1, 5)) / (INDEX(PVar1, 6) - INDEX(PVar1, 5)))) * 20, 0)) &amp;     REPT(" ", 20 - ROUND(MAX(0, MIN(1, (F4 - INDEX(PVar1, 5)) / (INDEX(PVar1, 6) - INDEX(PVar1, 5)))) * 20, 0)),      "Right",     REPT(" ", ROUND(MAX(0, MIN(1, (F4 - INDEX(PVar1, 5)) / (INDEX(PVar1, 6) - INDEX(PVar1, 5)))) * 20, 0)) &amp;     REPT("█", 20 - ROUND(MAX(0, MIN(1, (F4 - INDEX(PVar1, 5)) / (INDEX(PVar1, 6) - INDEX(PVar1, 5)))) * 20, 0)),      "Centre",     REPT(" ", MAX(MIN(10 - ROUND((0.5 - (F4 - INDEX(PVar1, 5)) / (INDEX(PVar1, 6) - INDEX(PVar1, 5))) * 20, 0),10),0)) &amp;       REPT("█", MAX(MIN(ROUND((0.5 - (F4 - INDEX(PVar1, 5)) / (INDEX(PVar1, 6) - INDEX(PVar1, 5))) * 20, 0),10),0)) &amp;     REPT("█", MAX(MIN(ROUND(((F4 - INDEX(PVar1, 5)) / (INDEX(PVar1, 6) - INDEX(PVar1, 5)) - 0.5) * 20, 0),10),0)) &amp;       REPT(" ", MAX(MIN(10 - ROUND(((F4 - INDEX(PVar1, 5)) / (INDEX(PVar1, 6) - INDEX(PVar1, 5)) - 0.5) * 20, 0),10),0)),      "Off",     "",      "Invalid Mode" ),"")</f>
        <v>██████████          </v>
      </c>
      <c r="K4" s="25"/>
      <c r="L4" s="26" t="str">
        <f>IF(INDEX(PVar1,1)="FALSE","",IF(LEN(SUBSTITUTE(     IF(AND(INDEX(PVar1,4)&lt;=4,INDEX(PVar1,4)&gt;0),        TEXT($F$4,"0."&amp;REPT("0",INDEX(PVar1,4))),        IF(INDEX(PVar1,4)=5,           IF(LEN(SUBSTITUTE(TEXT($F$4,"0.0000"),".",""))&lt;=DisplayLimit,TEXT($F$4,"0.0000"),           IF(LEN(SUBSTITUTE(TEXT($F$4,"0.000"),".",""))&lt;=DisplayLimit,TEXT($F$4,"0.000"),           IF(LEN(SUBSTITUTE(TEXT($F$4,"0.00"),".",""))&lt;=DisplayLimit,TEXT($F$4,"0.00"),           IF(LEN(SUBSTITUTE(TEXT($F$4,"0.0"),".",""))&lt;=DisplayLimit,TEXT($F$4,"0.0"),           TEXT($F$4,"0"))))),        TEXT($F$4,"0")     ) ),".",""))&gt;DisplayLimit, REPT("?",DisplayLimit), IF(AND(INDEX(PVar1,4)&lt;=4,INDEX(PVar1,4)&gt;0),    TEXT($F$4,"0."&amp;REPT("0",INDEX(PVar1,4))),    IF(INDEX(PVar1,4)=5,       IF(LEN(SUBSTITUTE(TEXT($F$4,"0.0000"),".",""))&lt;=DisplayLimit,TEXT($F$4,"0.0000"),       IF(LEN(SUBSTITUTE(TEXT($F$4,"0.000"),".",""))&lt;=DisplayLimit,TEXT($F$4,"0.000"),       IF(LEN(SUBSTITUTE(TEXT($F$4,"0.00"),".",""))&lt;=DisplayLimit,TEXT($F$4,"0.00"),       IF(LEN(SUBSTITUTE(TEXT($F$4,"0.0"),".",""))&lt;=DisplayLimit,TEXT($F$4,"0.0"),       TEXT($F$4,"0"))))),    TEXT($F$4,"0") ) )))</f>
        <v>50.000</v>
      </c>
      <c r="M4" s="26"/>
      <c r="N4" s="24" t="str">
        <f>IF(INDEX(PVar1,1),IF(ISBLANK(INDEX(PVar1,3)),"",INDEX(PVar1,3)),"")</f>
        <v>Units</v>
      </c>
      <c r="O4" s="9"/>
      <c r="P4" s="27" t="str">
        <f>IF(INDEX(PVar1,1),IF(ISBLANK(INDEX(PVar1,2)),"",INDEX(PVar1,2)),"")</f>
        <v>Inst1</v>
      </c>
      <c r="Q4" s="28" t="str">
        <f>IF(INDEX(PVar1,1)="FALSE","",IF(LEN(SUBSTITUTE(     IF(AND(INDEX(PVar1,4)&lt;=4,INDEX(PVar1,4)&gt;0),        TEXT($F$4,"0."&amp;REPT("0",INDEX(PVar1,4))),        IF(INDEX(PVar1,4)=5,           IF(LEN(SUBSTITUTE(TEXT($F$4,"0.0000"),".",""))&lt;=DisplayLimit,TEXT($F$4,"0.0000"),           IF(LEN(SUBSTITUTE(TEXT($F$4,"0.000"),".",""))&lt;=DisplayLimit,TEXT($F$4,"0.000"),           IF(LEN(SUBSTITUTE(TEXT($F$4,"0.00"),".",""))&lt;=DisplayLimit,TEXT($F$4,"0.00"),           IF(LEN(SUBSTITUTE(TEXT($F$4,"0.0"),".",""))&lt;=DisplayLimit,TEXT($F$4,"0.0"),           TEXT($F$4,"0"))))),        TEXT($F$4,"0")     ) ),".",""))&gt;DisplayLimit, REPT("?",DisplayLimit), IF(AND(INDEX(PVar1,4)&lt;=4,INDEX(PVar1,4)&gt;0),    TEXT($F$4,"0."&amp;REPT("0",INDEX(PVar1,4))),    IF(INDEX(PVar1,4)=5,       IF(LEN(SUBSTITUTE(TEXT($F$4,"0.0000"),".",""))&lt;=DisplayLimit,TEXT($F$4,"0.0000"),       IF(LEN(SUBSTITUTE(TEXT($F$4,"0.000"),".",""))&lt;=DisplayLimit,TEXT($F$4,"0.000"),       IF(LEN(SUBSTITUTE(TEXT($F$4,"0.00"),".",""))&lt;=DisplayLimit,TEXT($F$4,"0.00"),       IF(LEN(SUBSTITUTE(TEXT($F$4,"0.0"),".",""))&lt;=DisplayLimit,TEXT($F$4,"0.0"),       TEXT($F$4,"0"))))),    TEXT($F$4,"0") ) )))</f>
        <v>50.000</v>
      </c>
      <c r="R4" s="28"/>
      <c r="S4" s="29" t="str">
        <f>IF(INDEX(PVar5,1),IF(ISBLANK(INDEX(PVar5,2)),"",INDEX(PVar5,2)),"")</f>
        <v>Inst5</v>
      </c>
      <c r="T4" s="29"/>
      <c r="U4" s="26" t="str">
        <f>IF(INDEX(PVar5,1)="FALSE","",IF(LEN(SUBSTITUTE(     IF(AND(INDEX(PVar5,4)&lt;=4,INDEX(PVar5,4)&gt;0),        TEXT($F$12,"0."&amp;REPT("0",INDEX(PVar5,4))),        IF(INDEX(PVar5,4)=5,           IF(LEN(SUBSTITUTE(TEXT($F$12,"0.0000"),".",""))&lt;=DisplayLimit,TEXT($F$12,"0.0000"),           IF(LEN(SUBSTITUTE(TEXT($F$12,"0.000"),".",""))&lt;=DisplayLimit,TEXT($F$12,"0.000"),           IF(LEN(SUBSTITUTE(TEXT($F$12,"0.00"),".",""))&lt;=DisplayLimit,TEXT($F$12,"0.00"),           IF(LEN(SUBSTITUTE(TEXT($F$12,"0.0"),".",""))&lt;=DisplayLimit,TEXT($F$12,"0.0"),           TEXT($F$12,"0"))))),        TEXT($F$12,"0")     ) ),".",""))&gt;DisplayLimit, REPT("?",DisplayLimit), IF(AND(INDEX(PVar5,4)&lt;=4,INDEX(PVar5,4)&gt;0),    TEXT($F$12,"0."&amp;REPT("0",INDEX(PVar5,4))),    IF(INDEX(PVar5,4)=5,       IF(LEN(SUBSTITUTE(TEXT($F$12,"0.0000"),".",""))&lt;=DisplayLimit,TEXT($F$12,"0.0000"),       IF(LEN(SUBSTITUTE(TEXT($F$12,"0.000"),".",""))&lt;=DisplayLimit,TEXT($F$12,"0.000"),       IF(LEN(SUBSTITUTE(TEXT($F$12,"0.00"),".",""))&lt;=DisplayLimit,TEXT($F$12,"0.00"),       IF(LEN(SUBSTITUTE(TEXT($F$12,"0.0"),".",""))&lt;=DisplayLimit,TEXT($F$12,"0.0"),       TEXT($F$12,"0"))))),    TEXT($F$12,"0") ) )))</f>
        <v>50.000</v>
      </c>
      <c r="V4" s="2"/>
    </row>
    <row r="5" spans="1:22" x14ac:dyDescent="0.2">
      <c r="A5" s="21" t="s">
        <v>12</v>
      </c>
      <c r="B5" s="21"/>
      <c r="C5" s="8">
        <v>1</v>
      </c>
      <c r="D5" s="2"/>
      <c r="E5" s="22"/>
      <c r="F5" s="23"/>
      <c r="G5" s="2"/>
      <c r="H5" s="24"/>
      <c r="I5" s="24"/>
      <c r="J5" s="25"/>
      <c r="K5" s="25"/>
      <c r="L5" s="26"/>
      <c r="M5" s="26"/>
      <c r="N5" s="24"/>
      <c r="O5" s="9"/>
      <c r="P5" s="27"/>
      <c r="Q5" s="28"/>
      <c r="R5" s="28"/>
      <c r="S5" s="29"/>
      <c r="T5" s="29"/>
      <c r="U5" s="26"/>
      <c r="V5" s="2"/>
    </row>
    <row r="6" spans="1:22" x14ac:dyDescent="0.2">
      <c r="A6" s="21" t="s">
        <v>13</v>
      </c>
      <c r="B6" s="21"/>
      <c r="C6" s="8">
        <v>19200</v>
      </c>
      <c r="D6" s="2"/>
      <c r="E6" s="22">
        <v>2</v>
      </c>
      <c r="F6" s="23">
        <v>50</v>
      </c>
      <c r="G6" s="2"/>
      <c r="H6" s="24" t="str">
        <f>IF(INDEX(PVar2,1),IF(ISBLANK(INDEX(PVar2,2)),"",INDEX(PVar2,2)),"")</f>
        <v>Inst2</v>
      </c>
      <c r="I6" s="24"/>
      <c r="J6" s="25" t="str">
        <f>IF(INDEX(PVar2, 1),_xlfn.SWITCH(INDEX(PVar2, 7),   "Left",     REPT("█", ROUND(MAX(0, MIN(1, (F6 - INDEX(PVar2, 5)) / (INDEX(PVar2, 6) - INDEX(PVar2, 5)))) * 20, 0)) &amp;     REPT(" ", 20 - ROUND(MAX(0, MIN(1, (F6 - INDEX(PVar2, 5)) / (INDEX(PVar2, 6) - INDEX(PVar2, 5)))) * 20, 0)),      "Right",     REPT(" ", ROUND(MAX(0, MIN(1, (F6 - INDEX(PVar2, 5)) / (INDEX(PVar2, 6) - INDEX(PVar2, 5)))) * 20, 0)) &amp;     REPT("█", 20 - ROUND(MAX(0, MIN(1, (F6 - INDEX(PVar2, 5)) / (INDEX(PVar2, 6) - INDEX(PVar2, 5)))) * 20, 0)),      "Centre",     REPT(" ", MAX(MIN(10 - ROUND((0.5 - (F6 - INDEX(PVar2, 5)) / (INDEX(PVar2, 6) - INDEX(PVar2, 5))) * 20, 0),10),0)) &amp;       REPT("█", MAX(MIN(ROUND((0.5 - (F6 - INDEX(PVar2, 5)) / (INDEX(PVar2, 6) - INDEX(PVar2, 5))) * 20, 0),10),0)) &amp;     REPT("█", MAX(MIN(ROUND(((F6 - INDEX(PVar2, 5)) / (INDEX(PVar2, 6) - INDEX(PVar2, 5)) - 0.5) * 20, 0),10),0)) &amp;       REPT(" ", MAX(MIN(10 - ROUND(((F6 - INDEX(PVar2, 5)) / (INDEX(PVar2, 6) - INDEX(PVar2, 5)) - 0.5) * 20, 0),10),0)),      "Off",     "",      "Invalid Mode" ),"")</f>
        <v>██████████          </v>
      </c>
      <c r="K6" s="25"/>
      <c r="L6" s="26" t="str">
        <f>IF(INDEX(PVar2,1)="FALSE","",IF(LEN(SUBSTITUTE(     IF(AND(INDEX(PVar2,4)&lt;=4,INDEX(PVar2,4)&gt;0),        TEXT($F$6,"0."&amp;REPT("0",INDEX(PVar2,4))),        IF(INDEX(PVar2,4)=5,           IF(LEN(SUBSTITUTE(TEXT($F$6,"0.0000"),".",""))&lt;=DisplayLimit,TEXT($F$6,"0.0000"),           IF(LEN(SUBSTITUTE(TEXT($F$6,"0.000"),".",""))&lt;=DisplayLimit,TEXT($F$6,"0.000"),           IF(LEN(SUBSTITUTE(TEXT($F$6,"0.00"),".",""))&lt;=DisplayLimit,TEXT($F$6,"0.00"),           IF(LEN(SUBSTITUTE(TEXT($F$6,"0.0"),".",""))&lt;=DisplayLimit,TEXT($F$6,"0.0"),           TEXT($F$6,"0"))))),        TEXT($F$6,"0")     ) ),".",""))&gt;DisplayLimit, REPT("?",DisplayLimit), IF(AND(INDEX(PVar2,4)&lt;=4,INDEX(PVar2,4)&gt;0),    TEXT($F$6,"0."&amp;REPT("0",INDEX(PVar2,4))),    IF(INDEX(PVar2,4)=5,       IF(LEN(SUBSTITUTE(TEXT($F$6,"0.0000"),".",""))&lt;=DisplayLimit,TEXT($F$6,"0.0000"),       IF(LEN(SUBSTITUTE(TEXT($F$6,"0.000"),".",""))&lt;=DisplayLimit,TEXT($F$6,"0.000"),       IF(LEN(SUBSTITUTE(TEXT($F$6,"0.00"),".",""))&lt;=DisplayLimit,TEXT($F$6,"0.00"),       IF(LEN(SUBSTITUTE(TEXT($F$6,"0.0"),".",""))&lt;=DisplayLimit,TEXT($F$6,"0.0"),       TEXT($F$6,"0"))))),    TEXT($F$6,"0") ) )))</f>
        <v>50.000</v>
      </c>
      <c r="M6" s="26"/>
      <c r="N6" s="24" t="str">
        <f>IF(INDEX(PVar2,1),IF(ISBLANK(INDEX(PVar2,3)),"",INDEX(PVar2,3)),"")</f>
        <v>Units</v>
      </c>
      <c r="O6" s="9"/>
      <c r="P6" s="30" t="str">
        <f>IF(INDEX(PVar1, 1),_xlfn.SWITCH(INDEX(PVar1, 7),   "Left",     REPT("█", ROUND(MAX(0, MIN(1, (F4 - INDEX(PVar1, 5)) / (INDEX(PVar1, 6) - INDEX(PVar1, 5)))) * 20, 0)) &amp;     REPT(" ", 20 - ROUND(MAX(0, MIN(1, (F4 - INDEX(PVar1, 5)) / (INDEX(PVar1, 6) - INDEX(PVar1, 5)))) * 20, 0)),      "Right",     REPT(" ", ROUND(MAX(0, MIN(1, (F4 - INDEX(PVar1, 5)) / (INDEX(PVar1, 6) - INDEX(PVar1, 5)))) * 20, 0)) &amp;     REPT("█", 20 - ROUND(MAX(0, MIN(1, (F4 - INDEX(PVar1, 5)) / (INDEX(PVar1, 6) - INDEX(PVar1, 5)))) * 20, 0)),      "Centre",     REPT(" ", MAX(MIN(10 - ROUND((0.5 - (F4 - INDEX(PVar1, 5)) / (INDEX(PVar1, 6) - INDEX(PVar1, 5))) * 20, 0),10),0)) &amp;       REPT("█", MAX(MIN(ROUND((0.5 - (F4 - INDEX(PVar1, 5)) / (INDEX(PVar1, 6) - INDEX(PVar1, 5))) * 20, 0),10),0)) &amp;     REPT("█", MAX(MIN(ROUND(((F4 - INDEX(PVar1, 5)) / (INDEX(PVar1, 6) - INDEX(PVar1, 5)) - 0.5) * 20, 0),10),0)) &amp;       REPT(" ", MAX(MIN(10 - ROUND(((F4 - INDEX(PVar1, 5)) / (INDEX(PVar1, 6) - INDEX(PVar1, 5)) - 0.5) * 20, 0),10),0)),      "Off",     "",      "Invalid Mode" ),"")</f>
        <v>██████████          </v>
      </c>
      <c r="Q6" s="32" t="str">
        <f>IF(INDEX(PVar1,1),IF(ISBLANK(INDEX(PVar1,3)),"",INDEX(PVar1,3)),"")</f>
        <v>Units</v>
      </c>
      <c r="R6" s="32"/>
      <c r="S6" s="30" t="str">
        <f>IF(INDEX(PVar5, 1),_xlfn.SWITCH(INDEX(PVar5, 7),   "Left",     REPT("█", ROUND(MAX(0, MIN(1, (F12 - INDEX(PVar5, 5)) / (INDEX(PVar5, 6) - INDEX(PVar5, 5)))) * 20, 0)) &amp;     REPT(" ", 20 - ROUND(MAX(0, MIN(1, (F12 - INDEX(PVar5, 5)) / (INDEX(PVar5, 6) - INDEX(PVar5, 5)))) * 20, 0)),      "Right",     REPT(" ", ROUND(MAX(0, MIN(1, (F12 - INDEX(PVar5, 5)) / (INDEX(PVar5, 6) - INDEX(PVar5, 5)))) * 20, 0)) &amp;     REPT("█", 20 - ROUND(MAX(0, MIN(1, (F12 - INDEX(PVar5, 5)) / (INDEX(PVar5, 6) - INDEX(PVar5, 5)))) * 20, 0)),      "Centre",     REPT(" ", MAX(MIN(10 - ROUND((0.5 - (F12 - INDEX(PVar5, 5)) / (INDEX(PVar5, 6) - INDEX(PVar5, 5))) * 20, 0),10),0)) &amp;       REPT("█", MAX(MIN(ROUND((0.5 - (F12 - INDEX(PVar5, 5)) / (INDEX(PVar5, 6) - INDEX(PVar5, 5))) * 20, 0),10),0)) &amp;     REPT("█", MAX(MIN(ROUND(((F12 - INDEX(PVar5, 5)) / (INDEX(PVar5, 6) - INDEX(PVar5, 5)) - 0.5) * 20, 0),10),0)) &amp;       REPT(" ", MAX(MIN(10 - ROUND(((F12 - INDEX(PVar5, 5)) / (INDEX(PVar5, 6) - INDEX(PVar5, 5)) - 0.5) * 20, 0),10),0)),      "Off",     "",      "Invalid Mode" ),"")</f>
        <v>██████████          </v>
      </c>
      <c r="T6" s="30"/>
      <c r="U6" s="31" t="str">
        <f>IF(INDEX(PVar5,1),IF(ISBLANK(INDEX(PVar5,3)),"",INDEX(PVar5,3)),"")</f>
        <v>Units</v>
      </c>
      <c r="V6" s="2"/>
    </row>
    <row r="7" spans="1:22" x14ac:dyDescent="0.2">
      <c r="A7" s="21" t="s">
        <v>14</v>
      </c>
      <c r="B7" s="21"/>
      <c r="C7" s="8" t="s">
        <v>15</v>
      </c>
      <c r="D7" s="2"/>
      <c r="E7" s="22"/>
      <c r="F7" s="23"/>
      <c r="G7" s="2"/>
      <c r="H7" s="24"/>
      <c r="I7" s="24"/>
      <c r="J7" s="25"/>
      <c r="K7" s="25"/>
      <c r="L7" s="26"/>
      <c r="M7" s="26"/>
      <c r="N7" s="24"/>
      <c r="O7" s="10"/>
      <c r="P7" s="30"/>
      <c r="Q7" s="32"/>
      <c r="R7" s="32"/>
      <c r="S7" s="30"/>
      <c r="T7" s="30"/>
      <c r="U7" s="31"/>
      <c r="V7" s="2"/>
    </row>
    <row r="8" spans="1:22" x14ac:dyDescent="0.2">
      <c r="A8" s="21" t="s">
        <v>16</v>
      </c>
      <c r="B8" s="21"/>
      <c r="C8" s="8" t="s">
        <v>17</v>
      </c>
      <c r="D8" s="2"/>
      <c r="E8" s="22">
        <v>3</v>
      </c>
      <c r="F8" s="23">
        <v>50</v>
      </c>
      <c r="G8" s="2"/>
      <c r="H8" s="24" t="str">
        <f>IF(INDEX(PVar3,1),IF(ISBLANK(INDEX(PVar3,2)),"",INDEX(PVar3,2)),"")</f>
        <v>Inst3</v>
      </c>
      <c r="I8" s="24"/>
      <c r="J8" s="25" t="str">
        <f>IF(INDEX(PVar3, 1),_xlfn.SWITCH(INDEX(PVar3, 7),   "Left",     REPT("█", ROUND(MAX(0, MIN(1, (F8 - INDEX(PVar3, 5)) / (INDEX(PVar3, 6) - INDEX(PVar3, 5)))) * 20, 0)) &amp;     REPT(" ", 20 - ROUND(MAX(0, MIN(1, (F8 - INDEX(PVar3, 5)) / (INDEX(PVar3, 6) - INDEX(PVar3, 5)))) * 20, 0)),      "Right",     REPT(" ", ROUND(MAX(0, MIN(1, (F8 - INDEX(PVar3, 5)) / (INDEX(PVar3, 6) - INDEX(PVar3, 5)))) * 20, 0)) &amp;     REPT("█", 20 - ROUND(MAX(0, MIN(1, (F8 - INDEX(PVar3, 5)) / (INDEX(PVar3, 6) - INDEX(PVar3, 5)))) * 20, 0)),      "Centre",     REPT(" ", MAX(MIN(10 - ROUND((0.5 - (F8 - INDEX(PVar3, 5)) / (INDEX(PVar3, 6) - INDEX(PVar3, 5))) * 20, 0),10),0)) &amp;       REPT("█", MAX(MIN(ROUND((0.5 - (F8 - INDEX(PVar3, 5)) / (INDEX(PVar3, 6) - INDEX(PVar3, 5))) * 20, 0),10),0)) &amp;     REPT("█", MAX(MIN(ROUND(((F8 - INDEX(PVar3, 5)) / (INDEX(PVar3, 6) - INDEX(PVar3, 5)) - 0.5) * 20, 0),10),0)) &amp;       REPT(" ", MAX(MIN(10 - ROUND(((F8 - INDEX(PVar3, 5)) / (INDEX(PVar3, 6) - INDEX(PVar3, 5)) - 0.5) * 20, 0),10),0)),      "Off",     "",      "Invalid Mode" ),"")</f>
        <v>██████████          </v>
      </c>
      <c r="K8" s="25"/>
      <c r="L8" s="26" t="str">
        <f>IF(INDEX(PVar3,1)="FALSE","",IF(LEN(SUBSTITUTE(     IF(AND(INDEX(PVar3,4)&lt;=4,INDEX(PVar3,4)&gt;0),        TEXT($F$8,"0."&amp;REPT("0",INDEX(PVar3,4))),        IF(INDEX(PVar3,4)=5,           IF(LEN(SUBSTITUTE(TEXT($F$8,"0.0000"),".",""))&lt;=DisplayLimit,TEXT($F$8,"0.0000"),           IF(LEN(SUBSTITUTE(TEXT($F$8,"0.000"),".",""))&lt;=DisplayLimit,TEXT($F$8,"0.000"),           IF(LEN(SUBSTITUTE(TEXT($F$8,"0.00"),".",""))&lt;=DisplayLimit,TEXT($F$8,"0.00"),           IF(LEN(SUBSTITUTE(TEXT($F$8,"0.0"),".",""))&lt;=DisplayLimit,TEXT($F$8,"0.0"),           TEXT($F$8,"0"))))),        TEXT($F$8,"0")     ) ),".",""))&gt;DisplayLimit, REPT("?",DisplayLimit), IF(AND(INDEX(PVar3,4)&lt;=4,INDEX(PVar3,4)&gt;0),    TEXT($F$8,"0."&amp;REPT("0",INDEX(PVar3,4))),    IF(INDEX(PVar3,4)=5,       IF(LEN(SUBSTITUTE(TEXT($F$8,"0.0000"),".",""))&lt;=DisplayLimit,TEXT($F$8,"0.0000"),       IF(LEN(SUBSTITUTE(TEXT($F$8,"0.000"),".",""))&lt;=DisplayLimit,TEXT($F$8,"0.000"),       IF(LEN(SUBSTITUTE(TEXT($F$8,"0.00"),".",""))&lt;=DisplayLimit,TEXT($F$8,"0.00"),       IF(LEN(SUBSTITUTE(TEXT($F$8,"0.0"),".",""))&lt;=DisplayLimit,TEXT($F$8,"0.0"),       TEXT($F$8,"0"))))),    TEXT($F$8,"0") ) )))</f>
        <v>50.000</v>
      </c>
      <c r="M8" s="26"/>
      <c r="N8" s="24" t="str">
        <f>IF(INDEX(PVar3,1),IF(ISBLANK(INDEX(PVar3,3)),"",INDEX(PVar3,3)),"")</f>
        <v>Units</v>
      </c>
      <c r="O8" s="9"/>
      <c r="P8" s="27" t="str">
        <f>IF(INDEX(PVar2,1),IF(ISBLANK(INDEX(PVar2,2)),"",INDEX(PVar2,2)),"")</f>
        <v>Inst2</v>
      </c>
      <c r="Q8" s="28" t="str">
        <f>IF(INDEX(PVar2,1)="FALSE","",IF(LEN(SUBSTITUTE(     IF(AND(INDEX(PVar2,4)&lt;=4,INDEX(PVar2,4)&gt;0),        TEXT($F$6,"0."&amp;REPT("0",INDEX(PVar2,4))),        IF(INDEX(PVar2,4)=5,           IF(LEN(SUBSTITUTE(TEXT($F$6,"0.0000"),".",""))&lt;=DisplayLimit,TEXT($F$6,"0.0000"),           IF(LEN(SUBSTITUTE(TEXT($F$6,"0.000"),".",""))&lt;=DisplayLimit,TEXT($F$6,"0.000"),           IF(LEN(SUBSTITUTE(TEXT($F$6,"0.00"),".",""))&lt;=DisplayLimit,TEXT($F$6,"0.00"),           IF(LEN(SUBSTITUTE(TEXT($F$6,"0.0"),".",""))&lt;=DisplayLimit,TEXT($F$6,"0.0"),           TEXT($F$6,"0"))))),        TEXT($F$6,"0")     ) ),".",""))&gt;DisplayLimit, REPT("?",DisplayLimit), IF(AND(INDEX(PVar2,4)&lt;=4,INDEX(PVar2,4)&gt;0),    TEXT($F$6,"0."&amp;REPT("0",INDEX(PVar2,4))),    IF(INDEX(PVar2,4)=5,       IF(LEN(SUBSTITUTE(TEXT($F$6,"0.0000"),".",""))&lt;=DisplayLimit,TEXT($F$6,"0.0000"),       IF(LEN(SUBSTITUTE(TEXT($F$6,"0.000"),".",""))&lt;=DisplayLimit,TEXT($F$6,"0.000"),       IF(LEN(SUBSTITUTE(TEXT($F$6,"0.00"),".",""))&lt;=DisplayLimit,TEXT($F$6,"0.00"),       IF(LEN(SUBSTITUTE(TEXT($F$6,"0.0"),".",""))&lt;=DisplayLimit,TEXT($F$6,"0.0"),       TEXT($F$6,"0"))))),    TEXT($F$6,"0") ) )))</f>
        <v>50.000</v>
      </c>
      <c r="R8" s="28"/>
      <c r="S8" s="29" t="str">
        <f>IF(INDEX(PVar6,1),IF(ISBLANK(INDEX(PVar6,2)),"",INDEX(PVar6,2)),"")</f>
        <v>Inst6</v>
      </c>
      <c r="T8" s="29"/>
      <c r="U8" s="26" t="str">
        <f>IF(INDEX(PVar6,1)="FALSE","",IF(LEN(SUBSTITUTE(     IF(AND(INDEX(PVar6,4)&lt;=4,INDEX(PVar6,4)&gt;0),        TEXT($F$14,"0."&amp;REPT("0",INDEX(PVar6,4))),        IF(INDEX(PVar6,4)=5,           IF(LEN(SUBSTITUTE(TEXT($F$14,"0.0000"),".",""))&lt;=DisplayLimit,TEXT($F$14,"0.0000"),           IF(LEN(SUBSTITUTE(TEXT($F$14,"0.000"),".",""))&lt;=DisplayLimit,TEXT($F$14,"0.000"),           IF(LEN(SUBSTITUTE(TEXT($F$14,"0.00"),".",""))&lt;=DisplayLimit,TEXT($F$14,"0.00"),           IF(LEN(SUBSTITUTE(TEXT($F$14,"0.0"),".",""))&lt;=DisplayLimit,TEXT($F$14,"0.0"),           TEXT($F$14,"0"))))),        TEXT($F$14,"0")     ) ),".",""))&gt;DisplayLimit, REPT("?",DisplayLimit), IF(AND(INDEX(PVar6,4)&lt;=4,INDEX(PVar6,4)&gt;0),    TEXT($F$14,"0."&amp;REPT("0",INDEX(PVar6,4))),    IF(INDEX(PVar6,4)=5,       IF(LEN(SUBSTITUTE(TEXT($F$14,"0.0000"),".",""))&lt;=DisplayLimit,TEXT($F$14,"0.0000"),       IF(LEN(SUBSTITUTE(TEXT($F$14,"0.000"),".",""))&lt;=DisplayLimit,TEXT($F$14,"0.000"),       IF(LEN(SUBSTITUTE(TEXT($F$14,"0.00"),".",""))&lt;=DisplayLimit,TEXT($F$14,"0.00"),       IF(LEN(SUBSTITUTE(TEXT($F$14,"0.0"),".",""))&lt;=DisplayLimit,TEXT($F$14,"0.0"),       TEXT($F$14,"0"))))),    TEXT($F$14,"0") ) )))</f>
        <v>50.000</v>
      </c>
      <c r="V8" s="2"/>
    </row>
    <row r="9" spans="1:22" x14ac:dyDescent="0.2">
      <c r="A9" s="21" t="s">
        <v>18</v>
      </c>
      <c r="B9" s="21"/>
      <c r="C9" s="8">
        <v>1</v>
      </c>
      <c r="D9" s="2"/>
      <c r="E9" s="22"/>
      <c r="F9" s="23"/>
      <c r="G9" s="2"/>
      <c r="H9" s="24"/>
      <c r="I9" s="24"/>
      <c r="J9" s="25"/>
      <c r="K9" s="25"/>
      <c r="L9" s="26"/>
      <c r="M9" s="26"/>
      <c r="N9" s="24"/>
      <c r="O9" s="10"/>
      <c r="P9" s="27"/>
      <c r="Q9" s="28"/>
      <c r="R9" s="28"/>
      <c r="S9" s="29"/>
      <c r="T9" s="29"/>
      <c r="U9" s="26"/>
      <c r="V9" s="2"/>
    </row>
    <row r="10" spans="1:22" x14ac:dyDescent="0.2">
      <c r="A10" s="21" t="s">
        <v>19</v>
      </c>
      <c r="B10" s="21"/>
      <c r="C10" s="4"/>
      <c r="D10" s="2"/>
      <c r="E10" s="22">
        <v>4</v>
      </c>
      <c r="F10" s="23">
        <v>50</v>
      </c>
      <c r="G10" s="2"/>
      <c r="H10" s="24" t="str">
        <f>IF(INDEX(PVar4,1),IF(ISBLANK(INDEX(PVar4,2)),"",INDEX(PVar4,2)),"")</f>
        <v>Inst4</v>
      </c>
      <c r="I10" s="24"/>
      <c r="J10" s="25" t="str">
        <f>IF(INDEX(PVar4, 1),_xlfn.SWITCH(INDEX(PVar4, 7),   "Left",     REPT("█", ROUND(MAX(0, MIN(1, (F10 - INDEX(PVar4, 5)) / (INDEX(PVar4, 6) - INDEX(PVar4, 5)))) * 20, 0)) &amp;     REPT(" ", 20 - ROUND(MAX(0, MIN(1, (F10 - INDEX(PVar4, 5)) / (INDEX(PVar4, 6) - INDEX(PVar4, 5)))) * 20, 0)),      "Right",     REPT(" ", ROUND(MAX(0, MIN(1, (F10 - INDEX(PVar4, 5)) / (INDEX(PVar4, 6) - INDEX(PVar4, 5)))) * 20, 0)) &amp;     REPT("█", 20 - ROUND(MAX(0, MIN(1, (F10 - INDEX(PVar4, 5)) / (INDEX(PVar4, 6) - INDEX(PVar4, 5)))) * 20, 0)),      "Centre",     REPT(" ", MAX(MIN(10 - ROUND((0.5 - (F10 - INDEX(PVar4, 5)) / (INDEX(PVar4, 6) - INDEX(PVar4, 5))) * 20, 0),10),0)) &amp;       REPT("█", MAX(MIN(ROUND((0.5 - (F10 - INDEX(PVar4, 5)) / (INDEX(PVar4, 6) - INDEX(PVar4, 5))) * 20, 0),10),0)) &amp;     REPT("█", MAX(MIN(ROUND(((F10 - INDEX(PVar4, 5)) / (INDEX(PVar4, 6) - INDEX(PVar4, 5)) - 0.5) * 20, 0),10),0)) &amp;       REPT(" ", MAX(MIN(10 - ROUND(((F10 - INDEX(PVar4, 5)) / (INDEX(PVar4, 6) - INDEX(PVar4, 5)) - 0.5) * 20, 0),10),0)),      "Off",     "",      "Invalid Mode" ),"")</f>
        <v>██████████          </v>
      </c>
      <c r="K10" s="25"/>
      <c r="L10" s="26" t="str">
        <f>IF(INDEX(PVar4,1)="FALSE","",IF(LEN(SUBSTITUTE(     IF(AND(INDEX(PVar4,4)&lt;=4,INDEX(PVar4,4)&gt;0),        TEXT($F$10,"0."&amp;REPT("0",INDEX(PVar4,4))),        IF(INDEX(PVar4,4)=5,           IF(LEN(SUBSTITUTE(TEXT($F$10,"0.0000"),".",""))&lt;=DisplayLimit,TEXT($F$10,"0.0000"),           IF(LEN(SUBSTITUTE(TEXT($F$10,"0.000"),".",""))&lt;=DisplayLimit,TEXT($F$10,"0.000"),           IF(LEN(SUBSTITUTE(TEXT($F$10,"0.00"),".",""))&lt;=DisplayLimit,TEXT($F$10,"0.00"),           IF(LEN(SUBSTITUTE(TEXT($F$10,"0.0"),".",""))&lt;=DisplayLimit,TEXT($F$10,"0.0"),           TEXT($F$10,"0"))))),        TEXT($F$10,"0")     ) ),".",""))&gt;DisplayLimit, REPT("?",DisplayLimit), IF(AND(INDEX(PVar4,4)&lt;=4,INDEX(PVar4,4)&gt;0),    TEXT($F$10,"0."&amp;REPT("0",INDEX(PVar4,4))),    IF(INDEX(PVar4,4)=5,       IF(LEN(SUBSTITUTE(TEXT($F$10,"0.0000"),".",""))&lt;=DisplayLimit,TEXT($F$10,"0.0000"),       IF(LEN(SUBSTITUTE(TEXT($F$10,"0.000"),".",""))&lt;=DisplayLimit,TEXT($F$10,"0.000"),       IF(LEN(SUBSTITUTE(TEXT($F$10,"0.00"),".",""))&lt;=DisplayLimit,TEXT($F$10,"0.00"),       IF(LEN(SUBSTITUTE(TEXT($F$10,"0.0"),".",""))&lt;=DisplayLimit,TEXT($F$10,"0.0"),       TEXT($F$10,"0"))))),    TEXT($F$10,"0") ) )))</f>
        <v>50.000</v>
      </c>
      <c r="M10" s="26"/>
      <c r="N10" s="24" t="str">
        <f>IF(INDEX(PVar4,1),IF(ISBLANK(INDEX(PVar4,3)),"",INDEX(PVar4,3)),"")</f>
        <v>Units</v>
      </c>
      <c r="O10" s="9"/>
      <c r="P10" s="30" t="str">
        <f>IF(INDEX(PVar2, 1),_xlfn.SWITCH(INDEX(PVar2, 7),   "Left",     REPT("█", ROUND(MAX(0, MIN(1, (F6 - INDEX(PVar2, 5)) / (INDEX(PVar2, 6) - INDEX(PVar2, 5)))) * 20, 0)) &amp;     REPT(" ", 20 - ROUND(MAX(0, MIN(1, (F6 - INDEX(PVar2, 5)) / (INDEX(PVar2, 6) - INDEX(PVar2, 5)))) * 20, 0)),      "Right",     REPT(" ", ROUND(MAX(0, MIN(1, (F6 - INDEX(PVar2, 5)) / (INDEX(PVar2, 6) - INDEX(PVar2, 5)))) * 20, 0)) &amp;     REPT("█", 20 - ROUND(MAX(0, MIN(1, (F6 - INDEX(PVar2, 5)) / (INDEX(PVar2, 6) - INDEX(PVar2, 5)))) * 20, 0)),      "Centre",     REPT(" ", MAX(MIN(10 - ROUND((0.5 - (F6 - INDEX(PVar2, 5)) / (INDEX(PVar2, 6) - INDEX(PVar2, 5))) * 20, 0),10),0)) &amp;       REPT("█", MAX(MIN(ROUND((0.5 - (F6 - INDEX(PVar2, 5)) / (INDEX(PVar2, 6) - INDEX(PVar2, 5))) * 20, 0),10),0)) &amp;     REPT("█", MAX(MIN(ROUND(((F6 - INDEX(PVar2, 5)) / (INDEX(PVar2, 6) - INDEX(PVar2, 5)) - 0.5) * 20, 0),10),0)) &amp;       REPT(" ", MAX(MIN(10 - ROUND(((F6 - INDEX(PVar2, 5)) / (INDEX(PVar2, 6) - INDEX(PVar2, 5)) - 0.5) * 20, 0),10),0)),      "Off",     "",      "Invalid Mode" ),"")</f>
        <v>██████████          </v>
      </c>
      <c r="Q10" s="32" t="str">
        <f>IF(INDEX(PVar2,1),IF(ISBLANK(INDEX(PVar2,3)),"",INDEX(PVar2,3)),"")</f>
        <v>Units</v>
      </c>
      <c r="R10" s="32"/>
      <c r="S10" s="30" t="str">
        <f>IF(INDEX(PVar6, 1),_xlfn.SWITCH(INDEX(PVar6, 7),   "Left",     REPT("█", ROUND(MAX(0, MIN(1, (F14 - INDEX(PVar6, 5)) / (INDEX(PVar6, 6) - INDEX(PVar6, 5)))) * 20, 0)) &amp;     REPT(" ", 20 - ROUND(MAX(0, MIN(1, (F14 - INDEX(PVar6, 5)) / (INDEX(PVar6, 6) - INDEX(PVar6, 5)))) * 20, 0)),      "Right",     REPT(" ", ROUND(MAX(0, MIN(1, (F14 - INDEX(PVar6, 5)) / (INDEX(PVar6, 6) - INDEX(PVar6, 5)))) * 20, 0)) &amp;     REPT("█", 20 - ROUND(MAX(0, MIN(1, (F14 - INDEX(PVar6, 5)) / (INDEX(PVar6, 6) - INDEX(PVar6, 5)))) * 20, 0)),      "Centre",     REPT(" ", MAX(MIN(10 - ROUND((0.5 - (F14 - INDEX(PVar6, 5)) / (INDEX(PVar6, 6) - INDEX(PVar6, 5))) * 20, 0),10),0)) &amp;       REPT("█", MAX(MIN(ROUND((0.5 - (F14 - INDEX(PVar6, 5)) / (INDEX(PVar6, 6) - INDEX(PVar6, 5))) * 20, 0),10),0)) &amp;     REPT("█", MAX(MIN(ROUND(((F14 - INDEX(PVar6, 5)) / (INDEX(PVar6, 6) - INDEX(PVar6, 5)) - 0.5) * 20, 0),10),0)) &amp;       REPT(" ", MAX(MIN(10 - ROUND(((F14 - INDEX(PVar6, 5)) / (INDEX(PVar6, 6) - INDEX(PVar6, 5)) - 0.5) * 20, 0),10),0)),      "Off",     "",      "Invalid Mode" ),"")</f>
        <v>██████████          </v>
      </c>
      <c r="T10" s="30"/>
      <c r="U10" s="31" t="str">
        <f>IF(INDEX(PVar6,1),IF(ISBLANK(INDEX(PVar6,3)),"",INDEX(PVar6,3)),"")</f>
        <v>Units</v>
      </c>
      <c r="V10" s="2"/>
    </row>
    <row r="11" spans="1:22" x14ac:dyDescent="0.2">
      <c r="A11" s="21" t="s">
        <v>20</v>
      </c>
      <c r="B11" s="21"/>
      <c r="C11" s="4"/>
      <c r="D11" s="2"/>
      <c r="E11" s="22"/>
      <c r="F11" s="23"/>
      <c r="G11" s="2"/>
      <c r="H11" s="24"/>
      <c r="I11" s="24"/>
      <c r="J11" s="25"/>
      <c r="K11" s="25"/>
      <c r="L11" s="26"/>
      <c r="M11" s="26"/>
      <c r="N11" s="24"/>
      <c r="O11" s="10"/>
      <c r="P11" s="30"/>
      <c r="Q11" s="32"/>
      <c r="R11" s="32"/>
      <c r="S11" s="30"/>
      <c r="T11" s="30"/>
      <c r="U11" s="31"/>
      <c r="V11" s="2"/>
    </row>
    <row r="12" spans="1:22" x14ac:dyDescent="0.2">
      <c r="A12" s="21" t="s">
        <v>21</v>
      </c>
      <c r="B12" s="21"/>
      <c r="C12" s="4"/>
      <c r="D12" s="2"/>
      <c r="E12" s="22">
        <v>5</v>
      </c>
      <c r="F12" s="23">
        <v>50</v>
      </c>
      <c r="G12" s="2"/>
      <c r="H12" s="24" t="str">
        <f>IF(INDEX(PVar5,1),IF(ISBLANK(INDEX(PVar5,2)),"",INDEX(PVar5,2)),"")</f>
        <v>Inst5</v>
      </c>
      <c r="I12" s="24"/>
      <c r="J12" s="25" t="str">
        <f>IF(INDEX(PVar5, 1),_xlfn.SWITCH(INDEX(PVar5, 7),   "Left",     REPT("█", ROUND(MAX(0, MIN(1, (F12 - INDEX(PVar5, 5)) / (INDEX(PVar5, 6) - INDEX(PVar5, 5)))) * 20, 0)) &amp;     REPT(" ", 20 - ROUND(MAX(0, MIN(1, (F12 - INDEX(PVar5, 5)) / (INDEX(PVar5, 6) - INDEX(PVar5, 5)))) * 20, 0)),      "Right",     REPT(" ", ROUND(MAX(0, MIN(1, (F12 - INDEX(PVar5, 5)) / (INDEX(PVar5, 6) - INDEX(PVar5, 5)))) * 20, 0)) &amp;     REPT("█", 20 - ROUND(MAX(0, MIN(1, (F12 - INDEX(PVar5, 5)) / (INDEX(PVar5, 6) - INDEX(PVar5, 5)))) * 20, 0)),      "Centre",     REPT(" ", MAX(MIN(10 - ROUND((0.5 - (F12 - INDEX(PVar5, 5)) / (INDEX(PVar5, 6) - INDEX(PVar5, 5))) * 20, 0),10),0)) &amp;       REPT("█", MAX(MIN(ROUND((0.5 - (F12 - INDEX(PVar5, 5)) / (INDEX(PVar5, 6) - INDEX(PVar5, 5))) * 20, 0),10),0)) &amp;     REPT("█", MAX(MIN(ROUND(((F12 - INDEX(PVar5, 5)) / (INDEX(PVar5, 6) - INDEX(PVar5, 5)) - 0.5) * 20, 0),10),0)) &amp;       REPT(" ", MAX(MIN(10 - ROUND(((F12 - INDEX(PVar5, 5)) / (INDEX(PVar5, 6) - INDEX(PVar5, 5)) - 0.5) * 20, 0),10),0)),      "Off",     "",      "Invalid Mode" ),"")</f>
        <v>██████████          </v>
      </c>
      <c r="K12" s="25"/>
      <c r="L12" s="26" t="str">
        <f>IF(INDEX(PVar5,1)="FALSE","",IF(LEN(SUBSTITUTE(     IF(AND(INDEX(PVar5,4)&lt;=4,INDEX(PVar5,4)&gt;0),        TEXT($F$12,"0."&amp;REPT("0",INDEX(PVar5,4))),        IF(INDEX(PVar5,4)=5,           IF(LEN(SUBSTITUTE(TEXT($F$12,"0.0000"),".",""))&lt;=DisplayLimit,TEXT($F$12,"0.0000"),           IF(LEN(SUBSTITUTE(TEXT($F$12,"0.000"),".",""))&lt;=DisplayLimit,TEXT($F$12,"0.000"),           IF(LEN(SUBSTITUTE(TEXT($F$12,"0.00"),".",""))&lt;=DisplayLimit,TEXT($F$12,"0.00"),           IF(LEN(SUBSTITUTE(TEXT($F$12,"0.0"),".",""))&lt;=DisplayLimit,TEXT($F$12,"0.0"),           TEXT($F$12,"0"))))),        TEXT($F$12,"0")     ) ),".",""))&gt;DisplayLimit, REPT("?",DisplayLimit), IF(AND(INDEX(PVar5,4)&lt;=4,INDEX(PVar5,4)&gt;0),    TEXT($F$12,"0."&amp;REPT("0",INDEX(PVar5,4))),    IF(INDEX(PVar5,4)=5,       IF(LEN(SUBSTITUTE(TEXT($F$12,"0.0000"),".",""))&lt;=DisplayLimit,TEXT($F$12,"0.0000"),       IF(LEN(SUBSTITUTE(TEXT($F$12,"0.000"),".",""))&lt;=DisplayLimit,TEXT($F$12,"0.000"),       IF(LEN(SUBSTITUTE(TEXT($F$12,"0.00"),".",""))&lt;=DisplayLimit,TEXT($F$12,"0.00"),       IF(LEN(SUBSTITUTE(TEXT($F$12,"0.0"),".",""))&lt;=DisplayLimit,TEXT($F$12,"0.0"),       TEXT($F$12,"0"))))),    TEXT($F$12,"0") ) )))</f>
        <v>50.000</v>
      </c>
      <c r="M12" s="26"/>
      <c r="N12" s="24" t="str">
        <f>IF(INDEX(PVar5,1),IF(ISBLANK(INDEX(PVar5,3)),"",INDEX(PVar5,3)),"")</f>
        <v>Units</v>
      </c>
      <c r="O12" s="9"/>
      <c r="P12" s="29" t="str">
        <f>IF(INDEX(PVar3,1),IF(ISBLANK(INDEX(PVar3,2)),"",INDEX(PVar3,2)),"")</f>
        <v>Inst3</v>
      </c>
      <c r="Q12" s="28" t="str">
        <f>IF(INDEX(PVar3,1)="FALSE","",IF(LEN(SUBSTITUTE(     IF(AND(INDEX(PVar3,4)&lt;=4,INDEX(PVar3,4)&gt;0),        TEXT($F$8,"0."&amp;REPT("0",INDEX(PVar3,4))),        IF(INDEX(PVar3,4)=5,           IF(LEN(SUBSTITUTE(TEXT($F$8,"0.0000"),".",""))&lt;=DisplayLimit,TEXT($F$8,"0.0000"),           IF(LEN(SUBSTITUTE(TEXT($F$8,"0.000"),".",""))&lt;=DisplayLimit,TEXT($F$8,"0.000"),           IF(LEN(SUBSTITUTE(TEXT($F$8,"0.00"),".",""))&lt;=DisplayLimit,TEXT($F$8,"0.00"),           IF(LEN(SUBSTITUTE(TEXT($F$8,"0.0"),".",""))&lt;=DisplayLimit,TEXT($F$8,"0.0"),           TEXT($F$8,"0"))))),        TEXT($F$8,"0")     ) ),".",""))&gt;DisplayLimit, REPT("?",DisplayLimit), IF(AND(INDEX(PVar3,4)&lt;=4,INDEX(PVar3,4)&gt;0),    TEXT($F$8,"0."&amp;REPT("0",INDEX(PVar3,4))),    IF(INDEX(PVar3,4)=5,       IF(LEN(SUBSTITUTE(TEXT($F$8,"0.0000"),".",""))&lt;=DisplayLimit,TEXT($F$8,"0.0000"),       IF(LEN(SUBSTITUTE(TEXT($F$8,"0.000"),".",""))&lt;=DisplayLimit,TEXT($F$8,"0.000"),       IF(LEN(SUBSTITUTE(TEXT($F$8,"0.00"),".",""))&lt;=DisplayLimit,TEXT($F$8,"0.00"),       IF(LEN(SUBSTITUTE(TEXT($F$8,"0.0"),".",""))&lt;=DisplayLimit,TEXT($F$8,"0.0"),       TEXT($F$8,"0"))))),    TEXT($F$8,"0") ) )))</f>
        <v>50.000</v>
      </c>
      <c r="R12" s="28"/>
      <c r="S12" s="29" t="str">
        <f>IF(INDEX(PVar7,1),IF(ISBLANK(INDEX(PVar7,2)),"",INDEX(PVar7,2)),"")</f>
        <v>Inst7</v>
      </c>
      <c r="T12" s="29"/>
      <c r="U12" s="26" t="str">
        <f>IF(INDEX(PVar7,1)="FALSE","",IF(LEN(SUBSTITUTE(     IF(AND(INDEX(PVar7,4)&lt;=4,INDEX(PVar7,4)&gt;0),        TEXT($F$16,"0."&amp;REPT("0",INDEX(PVar7,4))),        IF(INDEX(PVar7,4)=5,           IF(LEN(SUBSTITUTE(TEXT($F$16,"0.0000"),".",""))&lt;=DisplayLimit,TEXT($F$16,"0.0000"),           IF(LEN(SUBSTITUTE(TEXT($F$16,"0.000"),".",""))&lt;=DisplayLimit,TEXT($F$16,"0.000"),           IF(LEN(SUBSTITUTE(TEXT($F$16,"0.00"),".",""))&lt;=DisplayLimit,TEXT($F$16,"0.00"),           IF(LEN(SUBSTITUTE(TEXT($F$16,"0.0"),".",""))&lt;=DisplayLimit,TEXT($F$16,"0.0"),           TEXT($F$16,"0"))))),        TEXT($F$16,"0")     ) ),".",""))&gt;DisplayLimit, REPT("?",DisplayLimit), IF(AND(INDEX(PVar7,4)&lt;=4,INDEX(PVar7,4)&gt;0),    TEXT($F$16,"0."&amp;REPT("0",INDEX(PVar7,4))),    IF(INDEX(PVar7,4)=5,       IF(LEN(SUBSTITUTE(TEXT($F$16,"0.0000"),".",""))&lt;=DisplayLimit,TEXT($F$16,"0.0000"),       IF(LEN(SUBSTITUTE(TEXT($F$16,"0.000"),".",""))&lt;=DisplayLimit,TEXT($F$16,"0.000"),       IF(LEN(SUBSTITUTE(TEXT($F$16,"0.00"),".",""))&lt;=DisplayLimit,TEXT($F$16,"0.00"),       IF(LEN(SUBSTITUTE(TEXT($F$16,"0.0"),".",""))&lt;=DisplayLimit,TEXT($F$16,"0.0"),       TEXT($F$16,"0"))))),    TEXT($F$16,"0") ) )))</f>
        <v>50.000</v>
      </c>
      <c r="V12" s="2"/>
    </row>
    <row r="13" spans="1:22" x14ac:dyDescent="0.2">
      <c r="A13" s="33" t="s">
        <v>22</v>
      </c>
      <c r="B13" s="33"/>
      <c r="C13" s="4"/>
      <c r="D13" s="2"/>
      <c r="E13" s="22"/>
      <c r="F13" s="23"/>
      <c r="G13" s="2"/>
      <c r="H13" s="24"/>
      <c r="I13" s="24"/>
      <c r="J13" s="25"/>
      <c r="K13" s="25"/>
      <c r="L13" s="26"/>
      <c r="M13" s="26"/>
      <c r="N13" s="24"/>
      <c r="O13" s="10"/>
      <c r="P13" s="29"/>
      <c r="Q13" s="28"/>
      <c r="R13" s="28"/>
      <c r="S13" s="29"/>
      <c r="T13" s="29"/>
      <c r="U13" s="26"/>
      <c r="V13" s="2"/>
    </row>
    <row r="14" spans="1:22" x14ac:dyDescent="0.2">
      <c r="A14" s="33" t="s">
        <v>23</v>
      </c>
      <c r="B14" s="33"/>
      <c r="C14" s="4"/>
      <c r="D14" s="2"/>
      <c r="E14" s="22">
        <v>6</v>
      </c>
      <c r="F14" s="23">
        <v>50</v>
      </c>
      <c r="G14" s="2"/>
      <c r="H14" s="24" t="str">
        <f>IF(INDEX(PVar6,1),IF(ISBLANK(INDEX(PVar6,2)),"",INDEX(PVar6,2)),"")</f>
        <v>Inst6</v>
      </c>
      <c r="I14" s="24"/>
      <c r="J14" s="25" t="str">
        <f>IF(INDEX(PVar6, 1),_xlfn.SWITCH(INDEX(PVar6, 7),   "Left",     REPT("█", ROUND(MAX(0, MIN(1, (F14 - INDEX(PVar6, 5)) / (INDEX(PVar6, 6) - INDEX(PVar6, 5)))) * 20, 0)) &amp;     REPT(" ", 20 - ROUND(MAX(0, MIN(1, (F14 - INDEX(PVar6, 5)) / (INDEX(PVar6, 6) - INDEX(PVar6, 5)))) * 20, 0)),      "Right",     REPT(" ", ROUND(MAX(0, MIN(1, (F14 - INDEX(PVar6, 5)) / (INDEX(PVar6, 6) - INDEX(PVar6, 5)))) * 20, 0)) &amp;     REPT("█", 20 - ROUND(MAX(0, MIN(1, (F14 - INDEX(PVar6, 5)) / (INDEX(PVar6, 6) - INDEX(PVar6, 5)))) * 20, 0)),      "Centre",     REPT(" ", MAX(MIN(10 - ROUND((0.5 - (F14 - INDEX(PVar6, 5)) / (INDEX(PVar6, 6) - INDEX(PVar6, 5))) * 20, 0),10),0)) &amp;       REPT("█", MAX(MIN(ROUND((0.5 - (F14 - INDEX(PVar6, 5)) / (INDEX(PVar6, 6) - INDEX(PVar6, 5))) * 20, 0),10),0)) &amp;     REPT("█", MAX(MIN(ROUND(((F14 - INDEX(PVar6, 5)) / (INDEX(PVar6, 6) - INDEX(PVar6, 5)) - 0.5) * 20, 0),10),0)) &amp;       REPT(" ", MAX(MIN(10 - ROUND(((F14 - INDEX(PVar6, 5)) / (INDEX(PVar6, 6) - INDEX(PVar6, 5)) - 0.5) * 20, 0),10),0)),      "Off",     "",      "Invalid Mode" ),"")</f>
        <v>██████████          </v>
      </c>
      <c r="K14" s="25"/>
      <c r="L14" s="26" t="str">
        <f>IF(INDEX(PVar6,1)="FALSE","",IF(LEN(SUBSTITUTE(     IF(AND(INDEX(PVar6,4)&lt;=4,INDEX(PVar6,4)&gt;0),        TEXT($F$14,"0."&amp;REPT("0",INDEX(PVar6,4))),        IF(INDEX(PVar6,4)=5,           IF(LEN(SUBSTITUTE(TEXT($F$14,"0.0000"),".",""))&lt;=DisplayLimit,TEXT($F$14,"0.0000"),           IF(LEN(SUBSTITUTE(TEXT($F$14,"0.000"),".",""))&lt;=DisplayLimit,TEXT($F$14,"0.000"),           IF(LEN(SUBSTITUTE(TEXT($F$14,"0.00"),".",""))&lt;=DisplayLimit,TEXT($F$14,"0.00"),           IF(LEN(SUBSTITUTE(TEXT($F$14,"0.0"),".",""))&lt;=DisplayLimit,TEXT($F$14,"0.0"),           TEXT($F$14,"0"))))),        TEXT($F$14,"0")     ) ),".",""))&gt;DisplayLimit, REPT("?",DisplayLimit), IF(AND(INDEX(PVar6,4)&lt;=4,INDEX(PVar6,4)&gt;0),    TEXT($F$14,"0."&amp;REPT("0",INDEX(PVar6,4))),    IF(INDEX(PVar6,4)=5,       IF(LEN(SUBSTITUTE(TEXT($F$14,"0.0000"),".",""))&lt;=DisplayLimit,TEXT($F$14,"0.0000"),       IF(LEN(SUBSTITUTE(TEXT($F$14,"0.000"),".",""))&lt;=DisplayLimit,TEXT($F$14,"0.000"),       IF(LEN(SUBSTITUTE(TEXT($F$14,"0.00"),".",""))&lt;=DisplayLimit,TEXT($F$14,"0.00"),       IF(LEN(SUBSTITUTE(TEXT($F$14,"0.0"),".",""))&lt;=DisplayLimit,TEXT($F$14,"0.0"),       TEXT($F$14,"0"))))),    TEXT($F$14,"0") ) )))</f>
        <v>50.000</v>
      </c>
      <c r="M14" s="26"/>
      <c r="N14" s="24" t="str">
        <f>IF(INDEX(PVar6,1),IF(ISBLANK(INDEX(PVar6,3)),"",INDEX(PVar6,3)),"")</f>
        <v>Units</v>
      </c>
      <c r="O14" s="9"/>
      <c r="P14" s="30" t="str">
        <f>IF(INDEX(PVar3, 1),_xlfn.SWITCH(INDEX(PVar3, 7),   "Left",     REPT("█", ROUND(MAX(0, MIN(1, (F8 - INDEX(PVar3, 5)) / (INDEX(PVar3, 6) - INDEX(PVar3, 5)))) * 20, 0)) &amp;     REPT(" ", 20 - ROUND(MAX(0, MIN(1, (F8 - INDEX(PVar3, 5)) / (INDEX(PVar3, 6) - INDEX(PVar3, 5)))) * 20, 0)),      "Right",     REPT(" ", ROUND(MAX(0, MIN(1, (F8 - INDEX(PVar3, 5)) / (INDEX(PVar3, 6) - INDEX(PVar3, 5)))) * 20, 0)) &amp;     REPT("█", 20 - ROUND(MAX(0, MIN(1, (F8 - INDEX(PVar3, 5)) / (INDEX(PVar3, 6) - INDEX(PVar3, 5)))) * 20, 0)),      "Centre",     REPT(" ", MAX(MIN(10 - ROUND((0.5 - (F8 - INDEX(PVar3, 5)) / (INDEX(PVar3, 6) - INDEX(PVar3, 5))) * 20, 0),10),0)) &amp;       REPT("█", MAX(MIN(ROUND((0.5 - (F8 - INDEX(PVar3, 5)) / (INDEX(PVar3, 6) - INDEX(PVar3, 5))) * 20, 0),10),0)) &amp;     REPT("█", MAX(MIN(ROUND(((F8 - INDEX(PVar3, 5)) / (INDEX(PVar3, 6) - INDEX(PVar3, 5)) - 0.5) * 20, 0),10),0)) &amp;       REPT(" ", MAX(MIN(10 - ROUND(((F8 - INDEX(PVar3, 5)) / (INDEX(PVar3, 6) - INDEX(PVar3, 5)) - 0.5) * 20, 0),10),0)),      "Off",     "",      "Invalid Mode" ),"")</f>
        <v>██████████          </v>
      </c>
      <c r="Q14" s="32" t="str">
        <f>IF(INDEX(PVar3,1),IF(ISBLANK(INDEX(PVar3,3)),"",INDEX(PVar3,3)),"")</f>
        <v>Units</v>
      </c>
      <c r="R14" s="32"/>
      <c r="S14" s="30" t="str">
        <f>IF(INDEX(PVar7, 1),_xlfn.SWITCH(INDEX(PVar7, 7),   "Left",     REPT("█", ROUND(MAX(0, MIN(1, (F16 - INDEX(PVar7, 5)) / (INDEX(PVar7, 6) - INDEX(PVar7, 5)))) * 20, 0)) &amp;     REPT(" ", 20 - ROUND(MAX(0, MIN(1, (F16 - INDEX(PVar7, 5)) / (INDEX(PVar7, 6) - INDEX(PVar7, 5)))) * 20, 0)),      "Right",     REPT(" ", ROUND(MAX(0, MIN(1, (F16 - INDEX(PVar7, 5)) / (INDEX(PVar7, 6) - INDEX(PVar7, 5)))) * 20, 0)) &amp;     REPT("█", 20 - ROUND(MAX(0, MIN(1, (F16 - INDEX(PVar7, 5)) / (INDEX(PVar7, 6) - INDEX(PVar7, 5)))) * 20, 0)),      "Centre",     REPT(" ", MAX(MIN(10 - ROUND((0.5 - (F16 - INDEX(PVar7, 5)) / (INDEX(PVar7, 6) - INDEX(PVar7, 5))) * 20, 0),10),0)) &amp;       REPT("█", MAX(MIN(ROUND((0.5 - (F16 - INDEX(PVar7, 5)) / (INDEX(PVar7, 6) - INDEX(PVar7, 5))) * 20, 0),10),0)) &amp;     REPT("█", MAX(MIN(ROUND(((F16 - INDEX(PVar7, 5)) / (INDEX(PVar7, 6) - INDEX(PVar7, 5)) - 0.5) * 20, 0),10),0)) &amp;       REPT(" ", MAX(MIN(10 - ROUND(((F16 - INDEX(PVar7, 5)) / (INDEX(PVar7, 6) - INDEX(PVar7, 5)) - 0.5) * 20, 0),10),0)),      "Off",     "",      "Invalid Mode" ),"")</f>
        <v>██████████          </v>
      </c>
      <c r="T14" s="30"/>
      <c r="U14" s="31" t="str">
        <f>IF(INDEX(PVar7,1),IF(ISBLANK(INDEX(PVar7,3)),"",INDEX(PVar7,3)),"")</f>
        <v>Units</v>
      </c>
      <c r="V14" s="2"/>
    </row>
    <row r="15" spans="1:22" x14ac:dyDescent="0.2">
      <c r="A15" s="33" t="s">
        <v>24</v>
      </c>
      <c r="B15" s="33"/>
      <c r="C15" s="4"/>
      <c r="D15" s="2"/>
      <c r="E15" s="22"/>
      <c r="F15" s="23"/>
      <c r="G15" s="2"/>
      <c r="H15" s="24"/>
      <c r="I15" s="24"/>
      <c r="J15" s="25"/>
      <c r="K15" s="25"/>
      <c r="L15" s="26"/>
      <c r="M15" s="26"/>
      <c r="N15" s="24"/>
      <c r="O15" s="10"/>
      <c r="P15" s="30"/>
      <c r="Q15" s="32"/>
      <c r="R15" s="32"/>
      <c r="S15" s="30"/>
      <c r="T15" s="30"/>
      <c r="U15" s="31"/>
      <c r="V15" s="2"/>
    </row>
    <row r="16" spans="1:22" x14ac:dyDescent="0.2">
      <c r="A16" s="33" t="s">
        <v>25</v>
      </c>
      <c r="B16" s="33"/>
      <c r="C16" s="4"/>
      <c r="D16" s="11"/>
      <c r="E16" s="22">
        <v>7</v>
      </c>
      <c r="F16" s="23">
        <v>50</v>
      </c>
      <c r="G16" s="11"/>
      <c r="H16" s="24" t="str">
        <f>IF(INDEX(PVar7,1),IF(ISBLANK(INDEX(PVar7,2)),"",INDEX(PVar7,2)),"")</f>
        <v>Inst7</v>
      </c>
      <c r="I16" s="24"/>
      <c r="J16" s="25" t="str">
        <f>IF(INDEX(PVar7, 1),_xlfn.SWITCH(INDEX(PVar7, 7),   "Left",     REPT("█", ROUND(MAX(0, MIN(1, (F16 - INDEX(PVar7, 5)) / (INDEX(PVar7, 6) - INDEX(PVar7, 5)))) * 20, 0)) &amp;     REPT(" ", 20 - ROUND(MAX(0, MIN(1, (F16 - INDEX(PVar7, 5)) / (INDEX(PVar7, 6) - INDEX(PVar7, 5)))) * 20, 0)),      "Right",     REPT(" ", ROUND(MAX(0, MIN(1, (F16 - INDEX(PVar7, 5)) / (INDEX(PVar7, 6) - INDEX(PVar7, 5)))) * 20, 0)) &amp;     REPT("█", 20 - ROUND(MAX(0, MIN(1, (F16 - INDEX(PVar7, 5)) / (INDEX(PVar7, 6) - INDEX(PVar7, 5)))) * 20, 0)),      "Centre",     REPT(" ", MAX(MIN(10 - ROUND((0.5 - (F16 - INDEX(PVar7, 5)) / (INDEX(PVar7, 6) - INDEX(PVar7, 5))) * 20, 0),10),0)) &amp;       REPT("█", MAX(MIN(ROUND((0.5 - (F16 - INDEX(PVar7, 5)) / (INDEX(PVar7, 6) - INDEX(PVar7, 5))) * 20, 0),10),0)) &amp;     REPT("█", MAX(MIN(ROUND(((F16 - INDEX(PVar7, 5)) / (INDEX(PVar7, 6) - INDEX(PVar7, 5)) - 0.5) * 20, 0),10),0)) &amp;       REPT(" ", MAX(MIN(10 - ROUND(((F16 - INDEX(PVar7, 5)) / (INDEX(PVar7, 6) - INDEX(PVar7, 5)) - 0.5) * 20, 0),10),0)),      "Off",     "",      "Invalid Mode" ),"")</f>
        <v>██████████          </v>
      </c>
      <c r="K16" s="25"/>
      <c r="L16" s="26" t="str">
        <f>IF(INDEX(PVar7,1)="FALSE","",IF(LEN(SUBSTITUTE(     IF(AND(INDEX(PVar7,4)&lt;=4,INDEX(PVar7,4)&gt;0),        TEXT($F$16,"0."&amp;REPT("0",INDEX(PVar7,4))),        IF(INDEX(PVar7,4)=5,           IF(LEN(SUBSTITUTE(TEXT($F$16,"0.0000"),".",""))&lt;=DisplayLimit,TEXT($F$16,"0.0000"),           IF(LEN(SUBSTITUTE(TEXT($F$16,"0.000"),".",""))&lt;=DisplayLimit,TEXT($F$16,"0.000"),           IF(LEN(SUBSTITUTE(TEXT($F$16,"0.00"),".",""))&lt;=DisplayLimit,TEXT($F$16,"0.00"),           IF(LEN(SUBSTITUTE(TEXT($F$16,"0.0"),".",""))&lt;=DisplayLimit,TEXT($F$16,"0.0"),           TEXT($F$16,"0"))))),        TEXT($F$16,"0")     ) ),".",""))&gt;DisplayLimit, REPT("?",DisplayLimit), IF(AND(INDEX(PVar7,4)&lt;=4,INDEX(PVar7,4)&gt;0),    TEXT($F$16,"0."&amp;REPT("0",INDEX(PVar7,4))),    IF(INDEX(PVar7,4)=5,       IF(LEN(SUBSTITUTE(TEXT($F$16,"0.0000"),".",""))&lt;=DisplayLimit,TEXT($F$16,"0.0000"),       IF(LEN(SUBSTITUTE(TEXT($F$16,"0.000"),".",""))&lt;=DisplayLimit,TEXT($F$16,"0.000"),       IF(LEN(SUBSTITUTE(TEXT($F$16,"0.00"),".",""))&lt;=DisplayLimit,TEXT($F$16,"0.00"),       IF(LEN(SUBSTITUTE(TEXT($F$16,"0.0"),".",""))&lt;=DisplayLimit,TEXT($F$16,"0.0"),       TEXT($F$16,"0"))))),    TEXT($F$16,"0") ) )))</f>
        <v>50.000</v>
      </c>
      <c r="M16" s="26"/>
      <c r="N16" s="24" t="str">
        <f>IF(INDEX(PVar7,1),IF(ISBLANK(INDEX(PVar7,3)),"",INDEX(PVar7,3)),"")</f>
        <v>Units</v>
      </c>
      <c r="O16" s="9"/>
      <c r="P16" s="29" t="str">
        <f>IF(INDEX(PVar4,1),IF(ISBLANK(INDEX(PVar4,2)),"",INDEX(PVar4,2)),"")</f>
        <v>Inst4</v>
      </c>
      <c r="Q16" s="28" t="str">
        <f>IF(INDEX(PVar4,1)="FALSE","",IF(LEN(SUBSTITUTE(     IF(AND(INDEX(PVar4,4)&lt;=4,INDEX(PVar4,4)&gt;0),        TEXT($F$10,"0."&amp;REPT("0",INDEX(PVar4,4))),        IF(INDEX(PVar4,4)=5,           IF(LEN(SUBSTITUTE(TEXT($F$10,"0.0000"),".",""))&lt;=DisplayLimit,TEXT($F$10,"0.0000"),           IF(LEN(SUBSTITUTE(TEXT($F$10,"0.000"),".",""))&lt;=DisplayLimit,TEXT($F$10,"0.000"),           IF(LEN(SUBSTITUTE(TEXT($F$10,"0.00"),".",""))&lt;=DisplayLimit,TEXT($F$10,"0.00"),           IF(LEN(SUBSTITUTE(TEXT($F$10,"0.0"),".",""))&lt;=DisplayLimit,TEXT($F$10,"0.0"),           TEXT($F$10,"0"))))),        TEXT($F$10,"0")     ) ),".",""))&gt;DisplayLimit, REPT("?",DisplayLimit), IF(AND(INDEX(PVar4,4)&lt;=4,INDEX(PVar4,4)&gt;0),    TEXT($F$10,"0."&amp;REPT("0",INDEX(PVar4,4))),    IF(INDEX(PVar4,4)=5,       IF(LEN(SUBSTITUTE(TEXT($F$10,"0.0000"),".",""))&lt;=DisplayLimit,TEXT($F$10,"0.0000"),       IF(LEN(SUBSTITUTE(TEXT($F$10,"0.000"),".",""))&lt;=DisplayLimit,TEXT($F$10,"0.000"),       IF(LEN(SUBSTITUTE(TEXT($F$10,"0.00"),".",""))&lt;=DisplayLimit,TEXT($F$10,"0.00"),       IF(LEN(SUBSTITUTE(TEXT($F$10,"0.0"),".",""))&lt;=DisplayLimit,TEXT($F$10,"0.0"),       TEXT($F$10,"0"))))),    TEXT($F$10,"0") ) )))</f>
        <v>50.000</v>
      </c>
      <c r="R16" s="28"/>
      <c r="S16" s="29" t="str">
        <f>IF(INDEX(PVar8,1),IF(ISBLANK(INDEX(PVar8,2)),"",INDEX(PVar8,2)),"")</f>
        <v>Inst8</v>
      </c>
      <c r="T16" s="29"/>
      <c r="U16" s="26" t="str">
        <f>IF(INDEX(PVar8,1)="FALSE","",IF(LEN(SUBSTITUTE(     IF(AND(INDEX(PVar8,4)&lt;=4,INDEX(PVar8,4)&gt;0),        TEXT($F$18,"0."&amp;REPT("0",INDEX(PVar8,4))),        IF(INDEX(PVar8,4)=5,           IF(LEN(SUBSTITUTE(TEXT($F$18,"0.0000"),".",""))&lt;=DisplayLimit,TEXT($F$18,"0.0000"),           IF(LEN(SUBSTITUTE(TEXT($F$18,"0.000"),".",""))&lt;=DisplayLimit,TEXT($F$18,"0.000"),           IF(LEN(SUBSTITUTE(TEXT($F$18,"0.00"),".",""))&lt;=DisplayLimit,TEXT($F$18,"0.00"),           IF(LEN(SUBSTITUTE(TEXT($F$18,"0.0"),".",""))&lt;=DisplayLimit,TEXT($F$18,"0.0"),           TEXT($F$18,"0"))))),        TEXT($F$18,"0")     ) ),".",""))&gt;DisplayLimit, REPT("?",DisplayLimit), IF(AND(INDEX(PVar8,4)&lt;=4,INDEX(PVar8,4)&gt;0),    TEXT($F$18,"0."&amp;REPT("0",INDEX(PVar8,4))),    IF(INDEX(PVar8,4)=5,       IF(LEN(SUBSTITUTE(TEXT($F$18,"0.0000"),".",""))&lt;=DisplayLimit,TEXT($F$18,"0.0000"),       IF(LEN(SUBSTITUTE(TEXT($F$18,"0.000"),".",""))&lt;=DisplayLimit,TEXT($F$18,"0.000"),       IF(LEN(SUBSTITUTE(TEXT($F$18,"0.00"),".",""))&lt;=DisplayLimit,TEXT($F$18,"0.00"),       IF(LEN(SUBSTITUTE(TEXT($F$18,"0.0"),".",""))&lt;=DisplayLimit,TEXT($F$18,"0.0"),       TEXT($F$18,"0"))))),    TEXT($F$18,"0") ) )))</f>
        <v>50.000</v>
      </c>
      <c r="V16" s="2"/>
    </row>
    <row r="17" spans="1:22" x14ac:dyDescent="0.2">
      <c r="A17" s="33" t="s">
        <v>26</v>
      </c>
      <c r="B17" s="33"/>
      <c r="C17" s="4"/>
      <c r="D17" s="2"/>
      <c r="E17" s="22"/>
      <c r="F17" s="23"/>
      <c r="G17" s="2"/>
      <c r="H17" s="24"/>
      <c r="I17" s="24"/>
      <c r="J17" s="25"/>
      <c r="K17" s="25"/>
      <c r="L17" s="26"/>
      <c r="M17" s="26"/>
      <c r="N17" s="24"/>
      <c r="O17" s="10"/>
      <c r="P17" s="29"/>
      <c r="Q17" s="28"/>
      <c r="R17" s="28"/>
      <c r="S17" s="29"/>
      <c r="T17" s="29"/>
      <c r="U17" s="26"/>
      <c r="V17" s="2"/>
    </row>
    <row r="18" spans="1:22" x14ac:dyDescent="0.2">
      <c r="A18" s="34" t="s">
        <v>27</v>
      </c>
      <c r="B18" s="12" t="s">
        <v>28</v>
      </c>
      <c r="C18" s="4" t="s">
        <v>29</v>
      </c>
      <c r="D18" s="2"/>
      <c r="E18" s="22">
        <v>8</v>
      </c>
      <c r="F18" s="23">
        <v>50</v>
      </c>
      <c r="G18" s="2"/>
      <c r="H18" s="24" t="str">
        <f>IF(INDEX(PVar8,1),IF(ISBLANK(INDEX(PVar8,2)),"",INDEX(PVar8,2)),"")</f>
        <v>Inst8</v>
      </c>
      <c r="I18" s="24"/>
      <c r="J18" s="25" t="str">
        <f>IF(INDEX(PVar8, 1),_xlfn.SWITCH(INDEX(PVar8, 7),   "Left",     REPT("█", ROUND(MAX(0, MIN(1, (F18 - INDEX(PVar8, 5)) / (INDEX(PVar8, 6) - INDEX(PVar8, 5)))) * 20, 0)) &amp;     REPT(" ", 20 - ROUND(MAX(0, MIN(1, (F18 - INDEX(PVar8, 5)) / (INDEX(PVar8, 6) - INDEX(PVar8, 5)))) * 20, 0)),      "Right",     REPT(" ", ROUND(MAX(0, MIN(1, (F18 - INDEX(PVar8, 5)) / (INDEX(PVar8, 6) - INDEX(PVar8, 5)))) * 20, 0)) &amp;     REPT("█", 20 - ROUND(MAX(0, MIN(1, (F18 - INDEX(PVar8, 5)) / (INDEX(PVar8, 6) - INDEX(PVar8, 5)))) * 20, 0)),      "Centre",     REPT(" ", MAX(MIN(10 - ROUND((0.5 - (F18 - INDEX(PVar8, 5)) / (INDEX(PVar8, 6) - INDEX(PVar8, 5))) * 20, 0),10),0)) &amp;       REPT("█", MAX(MIN(ROUND((0.5 - (F18 - INDEX(PVar8, 5)) / (INDEX(PVar8, 6) - INDEX(PVar8, 5))) * 20, 0),10),0)) &amp;     REPT("█", MAX(MIN(ROUND(((F18 - INDEX(PVar8, 5)) / (INDEX(PVar8, 6) - INDEX(PVar8, 5)) - 0.5) * 20, 0),10),0)) &amp;       REPT(" ", MAX(MIN(10 - ROUND(((F18 - INDEX(PVar8, 5)) / (INDEX(PVar8, 6) - INDEX(PVar8, 5)) - 0.5) * 20, 0),10),0)),      "Off",     "",      "Invalid Mode" ),"")</f>
        <v>██████████          </v>
      </c>
      <c r="K18" s="25"/>
      <c r="L18" s="26" t="str">
        <f>IF(INDEX(PVar8,1)="FALSE","",IF(LEN(SUBSTITUTE(     IF(AND(INDEX(PVar8,4)&lt;=4,INDEX(PVar8,4)&gt;0),        TEXT($F$18,"0."&amp;REPT("0",INDEX(PVar8,4))),        IF(INDEX(PVar8,4)=5,           IF(LEN(SUBSTITUTE(TEXT($F$18,"0.0000"),".",""))&lt;=DisplayLimit,TEXT($F$18,"0.0000"),           IF(LEN(SUBSTITUTE(TEXT($F$18,"0.000"),".",""))&lt;=DisplayLimit,TEXT($F$18,"0.000"),           IF(LEN(SUBSTITUTE(TEXT($F$18,"0.00"),".",""))&lt;=DisplayLimit,TEXT($F$18,"0.00"),           IF(LEN(SUBSTITUTE(TEXT($F$18,"0.0"),".",""))&lt;=DisplayLimit,TEXT($F$18,"0.0"),           TEXT($F$18,"0"))))),        TEXT($F$18,"0")     ) ),".",""))&gt;DisplayLimit, REPT("?",DisplayLimit), IF(AND(INDEX(PVar8,4)&lt;=4,INDEX(PVar8,4)&gt;0),    TEXT($F$18,"0."&amp;REPT("0",INDEX(PVar8,4))),    IF(INDEX(PVar8,4)=5,       IF(LEN(SUBSTITUTE(TEXT($F$18,"0.0000"),".",""))&lt;=DisplayLimit,TEXT($F$18,"0.0000"),       IF(LEN(SUBSTITUTE(TEXT($F$18,"0.000"),".",""))&lt;=DisplayLimit,TEXT($F$18,"0.000"),       IF(LEN(SUBSTITUTE(TEXT($F$18,"0.00"),".",""))&lt;=DisplayLimit,TEXT($F$18,"0.00"),       IF(LEN(SUBSTITUTE(TEXT($F$18,"0.0"),".",""))&lt;=DisplayLimit,TEXT($F$18,"0.0"),       TEXT($F$18,"0"))))),    TEXT($F$18,"0") ) )))</f>
        <v>50.000</v>
      </c>
      <c r="M18" s="26"/>
      <c r="N18" s="24" t="str">
        <f>IF(INDEX(PVar8,1),IF(ISBLANK(INDEX(PVar8,3)),"",INDEX(PVar8,3)),"")</f>
        <v>Units</v>
      </c>
      <c r="O18" s="9"/>
      <c r="P18" s="30" t="str">
        <f>IF(INDEX(PVar4, 1),_xlfn.SWITCH(INDEX(PVar4, 7),   "Left",     REPT("█", ROUND(MAX(0, MIN(1, (F10 - INDEX(PVar4, 5)) / (INDEX(PVar4, 6) - INDEX(PVar4, 5)))) * 20, 0)) &amp;     REPT(" ", 20 - ROUND(MAX(0, MIN(1, (F10 - INDEX(PVar4, 5)) / (INDEX(PVar4, 6) - INDEX(PVar4, 5)))) * 20, 0)),      "Right",     REPT(" ", ROUND(MAX(0, MIN(1, (F10 - INDEX(PVar4, 5)) / (INDEX(PVar4, 6) - INDEX(PVar4, 5)))) * 20, 0)) &amp;     REPT("█", 20 - ROUND(MAX(0, MIN(1, (F10 - INDEX(PVar4, 5)) / (INDEX(PVar4, 6) - INDEX(PVar4, 5)))) * 20, 0)),      "Centre",     REPT(" ", MAX(MIN(10 - ROUND((0.5 - (F10 - INDEX(PVar4, 5)) / (INDEX(PVar4, 6) - INDEX(PVar4, 5))) * 20, 0),10),0)) &amp;       REPT("█", MAX(MIN(ROUND((0.5 - (F10 - INDEX(PVar4, 5)) / (INDEX(PVar4, 6) - INDEX(PVar4, 5))) * 20, 0),10),0)) &amp;     REPT("█", MAX(MIN(ROUND(((F10 - INDEX(PVar4, 5)) / (INDEX(PVar4, 6) - INDEX(PVar4, 5)) - 0.5) * 20, 0),10),0)) &amp;       REPT(" ", MAX(MIN(10 - ROUND(((F10 - INDEX(PVar4, 5)) / (INDEX(PVar4, 6) - INDEX(PVar4, 5)) - 0.5) * 20, 0),10),0)),      "Off",     "",      "Invalid Mode" ),"")</f>
        <v>██████████          </v>
      </c>
      <c r="Q18" s="32" t="str">
        <f>IF(INDEX(PVar4,1),IF(ISBLANK(INDEX(PVar4,3)),"",INDEX(PVar4,3)),"")</f>
        <v>Units</v>
      </c>
      <c r="R18" s="32"/>
      <c r="S18" s="30" t="str">
        <f>IF(INDEX(PVar8, 1),_xlfn.SWITCH(INDEX(PVar8, 7),   "Left",     REPT("█", ROUND(MAX(0, MIN(1, (F18 - INDEX(PVar8, 5)) / (INDEX(PVar8, 6) - INDEX(PVar8, 5)))) * 20, 0)) &amp;     REPT(" ", 20 - ROUND(MAX(0, MIN(1, (F18 - INDEX(PVar8, 5)) / (INDEX(PVar8, 6) - INDEX(PVar8, 5)))) * 20, 0)),      "Right",     REPT(" ", ROUND(MAX(0, MIN(1, (F18 - INDEX(PVar8, 5)) / (INDEX(PVar8, 6) - INDEX(PVar8, 5)))) * 20, 0)) &amp;     REPT("█", 20 - ROUND(MAX(0, MIN(1, (F18 - INDEX(PVar8, 5)) / (INDEX(PVar8, 6) - INDEX(PVar8, 5)))) * 20, 0)),      "Centre",     REPT(" ", MAX(MIN(10 - ROUND((0.5 - (F18 - INDEX(PVar8, 5)) / (INDEX(PVar8, 6) - INDEX(PVar8, 5))) * 20, 0),10),0)) &amp;       REPT("█", MAX(MIN(ROUND((0.5 - (F18 - INDEX(PVar8, 5)) / (INDEX(PVar8, 6) - INDEX(PVar8, 5))) * 20, 0),10),0)) &amp;     REPT("█", MAX(MIN(ROUND(((F18 - INDEX(PVar8, 5)) / (INDEX(PVar8, 6) - INDEX(PVar8, 5)) - 0.5) * 20, 0),10),0)) &amp;       REPT(" ", MAX(MIN(10 - ROUND(((F18 - INDEX(PVar8, 5)) / (INDEX(PVar8, 6) - INDEX(PVar8, 5)) - 0.5) * 20, 0),10),0)),      "Off",     "",      "Invalid Mode" ),"")</f>
        <v>██████████          </v>
      </c>
      <c r="T18" s="30"/>
      <c r="U18" s="31" t="str">
        <f>IF(INDEX(PVar8,1),IF(ISBLANK(INDEX(PVar8,3)),"",INDEX(PVar8,3)),"")</f>
        <v>Units</v>
      </c>
      <c r="V18" s="2"/>
    </row>
    <row r="19" spans="1:22" x14ac:dyDescent="0.2">
      <c r="A19" s="34"/>
      <c r="B19" s="12" t="s">
        <v>30</v>
      </c>
      <c r="C19" s="4" t="s">
        <v>31</v>
      </c>
      <c r="D19" s="2"/>
      <c r="E19" s="22"/>
      <c r="F19" s="23"/>
      <c r="G19" s="2"/>
      <c r="H19" s="24"/>
      <c r="I19" s="24"/>
      <c r="J19" s="25"/>
      <c r="K19" s="25"/>
      <c r="L19" s="26"/>
      <c r="M19" s="26"/>
      <c r="N19" s="24"/>
      <c r="O19" s="10"/>
      <c r="P19" s="30"/>
      <c r="Q19" s="32"/>
      <c r="R19" s="32"/>
      <c r="S19" s="30"/>
      <c r="T19" s="30"/>
      <c r="U19" s="31"/>
      <c r="V19" s="2"/>
    </row>
    <row r="20" spans="1:22" x14ac:dyDescent="0.2">
      <c r="A20" s="34"/>
      <c r="B20" s="12" t="s">
        <v>32</v>
      </c>
      <c r="C20" s="4" t="s">
        <v>33</v>
      </c>
      <c r="D20" s="2"/>
      <c r="E20" s="2"/>
      <c r="F20" s="2"/>
      <c r="G20" s="2"/>
      <c r="H20" s="35" t="str">
        <f>IF(ISBLANK($C$10),"",$C$10)</f>
        <v/>
      </c>
      <c r="I20" s="35"/>
      <c r="J20" s="35"/>
      <c r="K20" s="35"/>
      <c r="L20" s="35"/>
      <c r="M20" s="35"/>
      <c r="N20" s="35"/>
      <c r="O20" s="13"/>
      <c r="P20" s="35" t="str">
        <f>IF(ISBLANK($C$10),"",$C$10)</f>
        <v/>
      </c>
      <c r="Q20" s="35"/>
      <c r="R20" s="35"/>
      <c r="S20" s="35"/>
      <c r="T20" s="35"/>
      <c r="U20" s="35"/>
      <c r="V20" s="2"/>
    </row>
    <row r="21" spans="1:22" x14ac:dyDescent="0.2">
      <c r="A21" s="34"/>
      <c r="B21" s="12" t="s">
        <v>34</v>
      </c>
      <c r="C21" s="8">
        <v>5</v>
      </c>
      <c r="D21" s="2"/>
      <c r="E21" s="2"/>
      <c r="F21" s="2"/>
      <c r="G21" s="2"/>
      <c r="H21" s="35"/>
      <c r="I21" s="35"/>
      <c r="J21" s="35"/>
      <c r="K21" s="35"/>
      <c r="L21" s="35"/>
      <c r="M21" s="35"/>
      <c r="N21" s="35"/>
      <c r="O21" s="13"/>
      <c r="P21" s="35"/>
      <c r="Q21" s="35"/>
      <c r="R21" s="35"/>
      <c r="S21" s="35"/>
      <c r="T21" s="35"/>
      <c r="U21" s="35"/>
      <c r="V21" s="2"/>
    </row>
    <row r="22" spans="1:22" x14ac:dyDescent="0.2">
      <c r="A22" s="34"/>
      <c r="B22" s="12" t="s">
        <v>35</v>
      </c>
      <c r="C22" s="8">
        <v>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4"/>
      <c r="P22" s="2"/>
      <c r="Q22" s="2"/>
      <c r="R22" s="2"/>
      <c r="S22" s="2"/>
      <c r="T22" s="2"/>
      <c r="U22" s="2"/>
      <c r="V22" s="2"/>
    </row>
    <row r="23" spans="1:22" x14ac:dyDescent="0.2">
      <c r="A23" s="34"/>
      <c r="B23" s="12" t="s">
        <v>36</v>
      </c>
      <c r="C23" s="8">
        <v>100</v>
      </c>
      <c r="D23" s="2"/>
      <c r="E23" s="2"/>
      <c r="F23" s="2"/>
      <c r="G23" s="2"/>
      <c r="H23" s="20" t="s">
        <v>37</v>
      </c>
      <c r="I23" s="20"/>
      <c r="J23" s="20"/>
      <c r="K23" s="20"/>
      <c r="L23" s="20"/>
      <c r="M23" s="20"/>
      <c r="N23" s="20"/>
      <c r="O23" s="2"/>
      <c r="P23" s="20" t="s">
        <v>38</v>
      </c>
      <c r="Q23" s="20"/>
      <c r="R23" s="20"/>
      <c r="S23" s="20"/>
      <c r="T23" s="20"/>
      <c r="U23" s="20"/>
      <c r="V23" s="2"/>
    </row>
    <row r="24" spans="1:22" x14ac:dyDescent="0.2">
      <c r="A24" s="34"/>
      <c r="B24" s="12" t="s">
        <v>39</v>
      </c>
      <c r="C24" s="8" t="s">
        <v>40</v>
      </c>
      <c r="D24" s="2"/>
      <c r="E24" s="2"/>
      <c r="F24" s="2"/>
      <c r="G24" s="2"/>
      <c r="H24" s="20"/>
      <c r="I24" s="20"/>
      <c r="J24" s="20"/>
      <c r="K24" s="20"/>
      <c r="L24" s="20"/>
      <c r="M24" s="20"/>
      <c r="N24" s="20"/>
      <c r="O24" s="2"/>
      <c r="P24" s="20"/>
      <c r="Q24" s="20"/>
      <c r="R24" s="20"/>
      <c r="S24" s="20"/>
      <c r="T24" s="20"/>
      <c r="U24" s="20"/>
      <c r="V24" s="2"/>
    </row>
    <row r="25" spans="1:22" x14ac:dyDescent="0.2">
      <c r="A25" s="34" t="s">
        <v>41</v>
      </c>
      <c r="B25" s="12" t="s">
        <v>28</v>
      </c>
      <c r="C25" s="4" t="s">
        <v>29</v>
      </c>
      <c r="D25" s="2"/>
      <c r="E25" s="2"/>
      <c r="F25" s="2"/>
      <c r="G25" s="2"/>
      <c r="H25" s="36" t="str">
        <f>IF(INDEX(PVar1,1),IF(ISBLANK(INDEX(PVar1,2)),"",INDEX(PVar1,2)),"")</f>
        <v>Inst1</v>
      </c>
      <c r="I25" s="36" t="str">
        <f>IF(INDEX(PVar2,1),IF(ISBLANK(INDEX(PVar2,2)),"",INDEX(PVar2,2)),"")</f>
        <v>Inst2</v>
      </c>
      <c r="J25" s="36"/>
      <c r="K25" s="36" t="str">
        <f>IF(INDEX(PVar3,1),IF(ISBLANK(INDEX(PVar3,2)),"",INDEX(PVar3,2)),"")</f>
        <v>Inst3</v>
      </c>
      <c r="L25" s="36"/>
      <c r="M25" s="36" t="str">
        <f>IF(INDEX(PVar4,1),IF(ISBLANK(INDEX(PVar4,2)),"",INDEX(PVar4,2)),"")</f>
        <v>Inst4</v>
      </c>
      <c r="N25" s="36"/>
      <c r="O25" s="2"/>
      <c r="P25" s="27" t="str">
        <f>IF(INDEX(PVar1,1),IF(ISBLANK(INDEX(PVar1,2)),"",INDEX(PVar1,2)),"")</f>
        <v>Inst1</v>
      </c>
      <c r="Q25" s="27"/>
      <c r="R25" s="37" t="str">
        <f>IF(INDEX(PVar1,1)="FALSE","",IF(LEN(SUBSTITUTE(     IF(AND(INDEX(PVar1,4)&lt;=4,INDEX(PVar1,4)&gt;0),        TEXT($F$4,"0."&amp;REPT("0",INDEX(PVar1,4))),        IF(INDEX(PVar1,4)=5,           IF(LEN(SUBSTITUTE(TEXT($F$4,"0.0000"),".",""))&lt;=DisplayLimit1,TEXT($F$4,"0.0000"),           IF(LEN(SUBSTITUTE(TEXT($F$4,"0.000"),".",""))&lt;=DisplayLimit1,TEXT($F$4,"0.000"),           IF(LEN(SUBSTITUTE(TEXT($F$4,"0.00"),".",""))&lt;=DisplayLimit1,TEXT($F$4,"0.00"),           IF(LEN(SUBSTITUTE(TEXT($F$4,"0.0"),".",""))&lt;=DisplayLimit1,TEXT($F$4,"0.0"),           TEXT($F$4,"0"))))),        TEXT($F$4,"0")     ) ),".",""))&gt;DisplayLimit1, REPT("?",DisplayLimit1), IF(AND(INDEX(PVar1,4)&lt;=4,INDEX(PVar1,4)&gt;0),    TEXT($F$4,"0."&amp;REPT("0",INDEX(PVar1,4))),    IF(INDEX(PVar1,4)=5,       IF(LEN(SUBSTITUTE(TEXT($F$4,"0.0000"),".",""))&lt;=DisplayLimit1,TEXT($F$4,"0.0000"),       IF(LEN(SUBSTITUTE(TEXT($F$4,"0.000"),".",""))&lt;=DisplayLimit1,TEXT($F$4,"0.000"),       IF(LEN(SUBSTITUTE(TEXT($F$4,"0.00"),".",""))&lt;=DisplayLimit1,TEXT($F$4,"0.00"),       IF(LEN(SUBSTITUTE(TEXT($F$4,"0.0"),".",""))&lt;=DisplayLimit1,TEXT($F$4,"0.0"),       TEXT($F$4,"0"))))),    TEXT($F$4,"0") ) )))</f>
        <v>50.0000</v>
      </c>
      <c r="S25" s="37"/>
      <c r="T25" s="38" t="str">
        <f>IF(INDEX(PVar1,1),IF(ISBLANK(INDEX(PVar1,3)),"",INDEX(PVar1,3)),"")</f>
        <v>Units</v>
      </c>
      <c r="U25" s="38"/>
      <c r="V25" s="2"/>
    </row>
    <row r="26" spans="1:22" x14ac:dyDescent="0.2">
      <c r="A26" s="34"/>
      <c r="B26" s="12" t="s">
        <v>30</v>
      </c>
      <c r="C26" s="4" t="s">
        <v>42</v>
      </c>
      <c r="D26" s="2"/>
      <c r="E26" s="2"/>
      <c r="F26" s="2"/>
      <c r="G26" s="2"/>
      <c r="H26" s="36"/>
      <c r="I26" s="36"/>
      <c r="J26" s="36"/>
      <c r="K26" s="36"/>
      <c r="L26" s="36"/>
      <c r="M26" s="36"/>
      <c r="N26" s="36"/>
      <c r="O26" s="2"/>
      <c r="P26" s="27"/>
      <c r="Q26" s="27"/>
      <c r="R26" s="37"/>
      <c r="S26" s="37"/>
      <c r="T26" s="38"/>
      <c r="U26" s="38"/>
      <c r="V26" s="2"/>
    </row>
    <row r="27" spans="1:22" x14ac:dyDescent="0.2">
      <c r="A27" s="34"/>
      <c r="B27" s="12" t="s">
        <v>32</v>
      </c>
      <c r="C27" s="4" t="s">
        <v>33</v>
      </c>
      <c r="D27" s="2"/>
      <c r="E27" s="2"/>
      <c r="F27" s="2"/>
      <c r="G27" s="2"/>
      <c r="H27" s="36"/>
      <c r="I27" s="36"/>
      <c r="J27" s="36"/>
      <c r="K27" s="36"/>
      <c r="L27" s="36"/>
      <c r="M27" s="36"/>
      <c r="N27" s="36"/>
      <c r="O27" s="2"/>
      <c r="P27" s="25" t="str">
        <f>IF(INDEX(PVar1, 1),_xlfn.SWITCH(INDEX(PVar1, 7),   "Left",     REPT("█", ROUND(MAX(0, MIN(1, (F4 - INDEX(PVar1, 5)) / (INDEX(PVar1, 6) - INDEX(PVar1, 5)))) * 20, 0)) &amp;     REPT(" ", 20 - ROUND(MAX(0, MIN(1, (F4 - INDEX(PVar1, 5)) / (INDEX(PVar1, 6) - INDEX(PVar1, 5)))) * 20, 0)),      "Right",     REPT(" ", ROUND(MAX(0, MIN(1, (F4 - INDEX(PVar1, 5)) / (INDEX(PVar1, 6) - INDEX(PVar1, 5)))) * 20, 0)) &amp;     REPT("█", 20 - ROUND(MAX(0, MIN(1, (F4 - INDEX(PVar1, 5)) / (INDEX(PVar1, 6) - INDEX(PVar1, 5)))) * 20, 0)),      "Centre",     REPT(" ", MAX(MIN(10 - ROUND((0.5 - (F4 - INDEX(PVar1, 5)) / (INDEX(PVar1, 6) - INDEX(PVar1, 5))) * 20, 0),10),0)) &amp;       REPT("█", MAX(MIN(ROUND((0.5 - (F4 - INDEX(PVar1, 5)) / (INDEX(PVar1, 6) - INDEX(PVar1, 5))) * 20, 0),10),0)) &amp;     REPT("█", MAX(MIN(ROUND(((F4 - INDEX(PVar1, 5)) / (INDEX(PVar1, 6) - INDEX(PVar1, 5)) - 0.5) * 20, 0),10),0)) &amp;       REPT(" ", MAX(MIN(10 - ROUND(((F4 - INDEX(PVar1, 5)) / (INDEX(PVar1, 6) - INDEX(PVar1, 5)) - 0.5) * 20, 0),10),0)),      "Off",     "",      "Invalid Mode" ),"")</f>
        <v>██████████          </v>
      </c>
      <c r="Q27" s="25"/>
      <c r="R27" s="37"/>
      <c r="S27" s="37"/>
      <c r="T27" s="38"/>
      <c r="U27" s="38"/>
      <c r="V27" s="2"/>
    </row>
    <row r="28" spans="1:22" x14ac:dyDescent="0.2">
      <c r="A28" s="34"/>
      <c r="B28" s="12" t="s">
        <v>34</v>
      </c>
      <c r="C28" s="8">
        <v>5</v>
      </c>
      <c r="D28" s="2"/>
      <c r="E28" s="2"/>
      <c r="F28" s="2"/>
      <c r="G28" s="2"/>
      <c r="H28" s="39" t="str">
        <f>IF(INDEX(PVar1, 1),_xlfn.SWITCH(INDEX(PVar1, 7),   "Left",     REPT("█", ROUND(MAX(0, MIN(1, (F4 - INDEX(PVar1, 5)) / (INDEX(PVar1, 6) - INDEX(PVar1, 5)))) * 20, 0)) &amp;     REPT(" ", 20 - ROUND(MAX(0, MIN(1, (F4 - INDEX(PVar1, 5)) / (INDEX(PVar1, 6) - INDEX(PVar1, 5)))) * 20, 0)),      "Right",     REPT(" ", ROUND(MAX(0, MIN(1, (F4 - INDEX(PVar1, 5)) / (INDEX(PVar1, 6) - INDEX(PVar1, 5)))) * 20, 0)) &amp;     REPT("█", 20 - ROUND(MAX(0, MIN(1, (F4 - INDEX(PVar1, 5)) / (INDEX(PVar1, 6) - INDEX(PVar1, 5)))) * 20, 0)),      "Centre",     REPT(" ", MAX(MIN(10 - ROUND((0.5 - (F4 - INDEX(PVar1, 5)) / (INDEX(PVar1, 6) - INDEX(PVar1, 5))) * 20, 0),10),0)) &amp;       REPT("█", MAX(MIN(ROUND((0.5 - (F4 - INDEX(PVar1, 5)) / (INDEX(PVar1, 6) - INDEX(PVar1, 5))) * 20, 0),10),0)) &amp;     REPT("█", MAX(MIN(ROUND(((F4 - INDEX(PVar1, 5)) / (INDEX(PVar1, 6) - INDEX(PVar1, 5)) - 0.5) * 20, 0),10),0)) &amp;       REPT(" ", MAX(MIN(10 - ROUND(((F4 - INDEX(PVar1, 5)) / (INDEX(PVar1, 6) - INDEX(PVar1, 5)) - 0.5) * 20, 0),10),0)),      "Off",     "",      "Invalid Mode" ),"")</f>
        <v>██████████          </v>
      </c>
      <c r="I28" s="39" t="str">
        <f>IF(INDEX(PVar2, 1),_xlfn.SWITCH(INDEX(PVar2, 7),   "Left",     REPT("█", ROUND(MAX(0, MIN(1, (F6 - INDEX(PVar2, 5)) / (INDEX(PVar2, 6) - INDEX(PVar2, 5)))) * 20, 0)) &amp;     REPT(" ", 20 - ROUND(MAX(0, MIN(1, (F6 - INDEX(PVar2, 5)) / (INDEX(PVar2, 6) - INDEX(PVar2, 5)))) * 20, 0)),      "Right",     REPT(" ", ROUND(MAX(0, MIN(1, (F6 - INDEX(PVar2, 5)) / (INDEX(PVar2, 6) - INDEX(PVar2, 5)))) * 20, 0)) &amp;     REPT("█", 20 - ROUND(MAX(0, MIN(1, (F6 - INDEX(PVar2, 5)) / (INDEX(PVar2, 6) - INDEX(PVar2, 5)))) * 20, 0)),      "Centre",     REPT(" ", MAX(MIN(10 - ROUND((0.5 - (F6 - INDEX(PVar2, 5)) / (INDEX(PVar2, 6) - INDEX(PVar2, 5))) * 20, 0),10),0)) &amp;       REPT("█", MAX(MIN(ROUND((0.5 - (F6 - INDEX(PVar2, 5)) / (INDEX(PVar2, 6) - INDEX(PVar2, 5))) * 20, 0),10),0)) &amp;     REPT("█", MAX(MIN(ROUND(((F6 - INDEX(PVar2, 5)) / (INDEX(PVar2, 6) - INDEX(PVar2, 5)) - 0.5) * 20, 0),10),0)) &amp;       REPT(" ", MAX(MIN(10 - ROUND(((F6 - INDEX(PVar2, 5)) / (INDEX(PVar2, 6) - INDEX(PVar2, 5)) - 0.5) * 20, 0),10),0)),      "Off",     "",      "Invalid Mode" ),"")</f>
        <v>██████████          </v>
      </c>
      <c r="J28" s="39"/>
      <c r="K28" s="39" t="str">
        <f>IF(INDEX(PVar3, 1),_xlfn.SWITCH(INDEX(PVar3, 7),   "Left",     REPT("█", ROUND(MAX(0, MIN(1, (F8 - INDEX(PVar3, 5)) / (INDEX(PVar3, 6) - INDEX(PVar3, 5)))) * 20, 0)) &amp;     REPT(" ", 20 - ROUND(MAX(0, MIN(1, (F8 - INDEX(PVar3, 5)) / (INDEX(PVar3, 6) - INDEX(PVar3, 5)))) * 20, 0)),      "Right",     REPT(" ", ROUND(MAX(0, MIN(1, (F8 - INDEX(PVar3, 5)) / (INDEX(PVar3, 6) - INDEX(PVar3, 5)))) * 20, 0)) &amp;     REPT("█", 20 - ROUND(MAX(0, MIN(1, (F8 - INDEX(PVar3, 5)) / (INDEX(PVar3, 6) - INDEX(PVar3, 5)))) * 20, 0)),      "Centre",     REPT(" ", MAX(MIN(10 - ROUND((0.5 - (F8 - INDEX(PVar3, 5)) / (INDEX(PVar3, 6) - INDEX(PVar3, 5))) * 20, 0),10),0)) &amp;       REPT("█", MAX(MIN(ROUND((0.5 - (F8 - INDEX(PVar3, 5)) / (INDEX(PVar3, 6) - INDEX(PVar3, 5))) * 20, 0),10),0)) &amp;     REPT("█", MAX(MIN(ROUND(((F8 - INDEX(PVar3, 5)) / (INDEX(PVar3, 6) - INDEX(PVar3, 5)) - 0.5) * 20, 0),10),0)) &amp;       REPT(" ", MAX(MIN(10 - ROUND(((F8 - INDEX(PVar3, 5)) / (INDEX(PVar3, 6) - INDEX(PVar3, 5)) - 0.5) * 20, 0),10),0)),      "Off",     "",      "Invalid Mode" ),"")</f>
        <v>██████████          </v>
      </c>
      <c r="L28" s="39"/>
      <c r="M28" s="39" t="str">
        <f>IF(INDEX(PVar4, 1),_xlfn.SWITCH(INDEX(PVar4, 7),   "Left",     REPT("█", ROUND(MAX(0, MIN(1, (F10 - INDEX(PVar4, 5)) / (INDEX(PVar4, 6) - INDEX(PVar4, 5)))) * 20, 0)) &amp;     REPT(" ", 20 - ROUND(MAX(0, MIN(1, (F10 - INDEX(PVar4, 5)) / (INDEX(PVar4, 6) - INDEX(PVar4, 5)))) * 20, 0)),      "Right",     REPT(" ", ROUND(MAX(0, MIN(1, (F10 - INDEX(PVar4, 5)) / (INDEX(PVar4, 6) - INDEX(PVar4, 5)))) * 20, 0)) &amp;     REPT("█", 20 - ROUND(MAX(0, MIN(1, (F10 - INDEX(PVar4, 5)) / (INDEX(PVar4, 6) - INDEX(PVar4, 5)))) * 20, 0)),      "Centre",     REPT(" ", MAX(MIN(10 - ROUND((0.5 - (F10 - INDEX(PVar4, 5)) / (INDEX(PVar4, 6) - INDEX(PVar4, 5))) * 20, 0),10),0)) &amp;       REPT("█", MAX(MIN(ROUND((0.5 - (F10 - INDEX(PVar4, 5)) / (INDEX(PVar4, 6) - INDEX(PVar4, 5))) * 20, 0),10),0)) &amp;     REPT("█", MAX(MIN(ROUND(((F10 - INDEX(PVar4, 5)) / (INDEX(PVar4, 6) - INDEX(PVar4, 5)) - 0.5) * 20, 0),10),0)) &amp;       REPT(" ", MAX(MIN(10 - ROUND(((F10 - INDEX(PVar4, 5)) / (INDEX(PVar4, 6) - INDEX(PVar4, 5)) - 0.5) * 20, 0),10),0)),      "Off",     "",      "Invalid Mode" ),"")</f>
        <v>██████████          </v>
      </c>
      <c r="N28" s="39"/>
      <c r="O28" s="2"/>
      <c r="P28" s="25"/>
      <c r="Q28" s="25"/>
      <c r="R28" s="37"/>
      <c r="S28" s="37"/>
      <c r="T28" s="38"/>
      <c r="U28" s="38"/>
      <c r="V28" s="2"/>
    </row>
    <row r="29" spans="1:22" x14ac:dyDescent="0.2">
      <c r="A29" s="34"/>
      <c r="B29" s="12" t="s">
        <v>35</v>
      </c>
      <c r="C29" s="8">
        <v>0</v>
      </c>
      <c r="D29" s="2"/>
      <c r="E29" s="2"/>
      <c r="F29" s="2"/>
      <c r="G29" s="2"/>
      <c r="H29" s="39"/>
      <c r="I29" s="39"/>
      <c r="J29" s="39"/>
      <c r="K29" s="39"/>
      <c r="L29" s="39"/>
      <c r="M29" s="39"/>
      <c r="N29" s="39"/>
      <c r="O29" s="2"/>
      <c r="P29" s="27" t="str">
        <f>IF(INDEX(PVar2,1),IF(ISBLANK(INDEX(PVar2,2)),"",INDEX(PVar2,2)),"")</f>
        <v>Inst2</v>
      </c>
      <c r="Q29" s="27"/>
      <c r="R29" s="37" t="str">
        <f>IF(INDEX(PVar2,1)="FALSE","",IF(LEN(SUBSTITUTE(     IF(AND(INDEX(PVar2,4)&lt;=4,INDEX(PVar2,4)&gt;0),        TEXT($F$6,"0."&amp;REPT("0",INDEX(PVar2,4))),        IF(INDEX(PVar2,4)=5,           IF(LEN(SUBSTITUTE(TEXT($F$6,"0.0000"),".",""))&lt;=DisplayLimit1,TEXT($F$6,"0.0000"),           IF(LEN(SUBSTITUTE(TEXT($F$6,"0.000"),".",""))&lt;=DisplayLimit1,TEXT($F$6,"0.000"),           IF(LEN(SUBSTITUTE(TEXT($F$6,"0.00"),".",""))&lt;=DisplayLimit1,TEXT($F$6,"0.00"),           IF(LEN(SUBSTITUTE(TEXT($F$6,"0.0"),".",""))&lt;=DisplayLimit1,TEXT($F$6,"0.0"),           TEXT($F$6,"0"))))),        TEXT($F$6,"0")     ) ),".",""))&gt;DisplayLimit1, REPT("?",DisplayLimit1), IF(AND(INDEX(PVar2,4)&lt;=4,INDEX(PVar2,4)&gt;0),    TEXT($F$6,"0."&amp;REPT("0",INDEX(PVar2,4))),    IF(INDEX(PVar2,4)=5,       IF(LEN(SUBSTITUTE(TEXT($F$6,"0.0000"),".",""))&lt;=DisplayLimit1,TEXT($F$6,"0.0000"),       IF(LEN(SUBSTITUTE(TEXT($F$6,"0.000"),".",""))&lt;=DisplayLimit1,TEXT($F$6,"0.000"),       IF(LEN(SUBSTITUTE(TEXT($F$6,"0.00"),".",""))&lt;=DisplayLimit1,TEXT($F$6,"0.00"),       IF(LEN(SUBSTITUTE(TEXT($F$6,"0.0"),".",""))&lt;=DisplayLimit1,TEXT($F$6,"0.0"),       TEXT($F$6,"0"))))),    TEXT($F$6,"0") ) )))</f>
        <v>50.0000</v>
      </c>
      <c r="S29" s="37"/>
      <c r="T29" s="38" t="str">
        <f>IF(INDEX(PVar2,1),IF(ISBLANK(INDEX(PVar2,3)),"",INDEX(PVar2,3)),"")</f>
        <v>Units</v>
      </c>
      <c r="U29" s="38"/>
      <c r="V29" s="2"/>
    </row>
    <row r="30" spans="1:22" x14ac:dyDescent="0.2">
      <c r="A30" s="34"/>
      <c r="B30" s="12" t="s">
        <v>36</v>
      </c>
      <c r="C30" s="8">
        <v>100</v>
      </c>
      <c r="D30" s="2"/>
      <c r="E30" s="2"/>
      <c r="F30" s="2"/>
      <c r="G30" s="2"/>
      <c r="H30" s="39"/>
      <c r="I30" s="39"/>
      <c r="J30" s="39"/>
      <c r="K30" s="39"/>
      <c r="L30" s="39"/>
      <c r="M30" s="39"/>
      <c r="N30" s="39"/>
      <c r="O30" s="2"/>
      <c r="P30" s="27"/>
      <c r="Q30" s="27"/>
      <c r="R30" s="37"/>
      <c r="S30" s="37"/>
      <c r="T30" s="38"/>
      <c r="U30" s="38"/>
      <c r="V30" s="2"/>
    </row>
    <row r="31" spans="1:22" x14ac:dyDescent="0.2">
      <c r="A31" s="34"/>
      <c r="B31" s="12" t="s">
        <v>39</v>
      </c>
      <c r="C31" s="8" t="s">
        <v>40</v>
      </c>
      <c r="D31" s="2"/>
      <c r="E31" s="2"/>
      <c r="F31" s="2"/>
      <c r="G31" s="2"/>
      <c r="H31" s="39"/>
      <c r="I31" s="39"/>
      <c r="J31" s="39"/>
      <c r="K31" s="39"/>
      <c r="L31" s="39"/>
      <c r="M31" s="39"/>
      <c r="N31" s="39"/>
      <c r="O31" s="2"/>
      <c r="P31" s="25" t="str">
        <f>IF(INDEX(PVar2, 1),_xlfn.SWITCH(INDEX(PVar2, 7),   "Left",     REPT("█", ROUND(MAX(0, MIN(1, (F6 - INDEX(PVar2, 5)) / (INDEX(PVar2, 6) - INDEX(PVar2, 5)))) * 20, 0)) &amp;     REPT(" ", 20 - ROUND(MAX(0, MIN(1, (F6 - INDEX(PVar2, 5)) / (INDEX(PVar2, 6) - INDEX(PVar2, 5)))) * 20, 0)),      "Right",     REPT(" ", ROUND(MAX(0, MIN(1, (F6 - INDEX(PVar2, 5)) / (INDEX(PVar2, 6) - INDEX(PVar2, 5)))) * 20, 0)) &amp;     REPT("█", 20 - ROUND(MAX(0, MIN(1, (F6 - INDEX(PVar2, 5)) / (INDEX(PVar2, 6) - INDEX(PVar2, 5)))) * 20, 0)),      "Centre",     REPT(" ", MAX(MIN(10 - ROUND((0.5 - (F6 - INDEX(PVar2, 5)) / (INDEX(PVar2, 6) - INDEX(PVar2, 5))) * 20, 0),10),0)) &amp;       REPT("█", MAX(MIN(ROUND((0.5 - (F6 - INDEX(PVar2, 5)) / (INDEX(PVar2, 6) - INDEX(PVar2, 5))) * 20, 0),10),0)) &amp;     REPT("█", MAX(MIN(ROUND(((F6 - INDEX(PVar2, 5)) / (INDEX(PVar2, 6) - INDEX(PVar2, 5)) - 0.5) * 20, 0),10),0)) &amp;       REPT(" ", MAX(MIN(10 - ROUND(((F6 - INDEX(PVar2, 5)) / (INDEX(PVar2, 6) - INDEX(PVar2, 5)) - 0.5) * 20, 0),10),0)),      "Off",     "",      "Invalid Mode" ),"")</f>
        <v>██████████          </v>
      </c>
      <c r="Q31" s="25"/>
      <c r="R31" s="37"/>
      <c r="S31" s="37"/>
      <c r="T31" s="38"/>
      <c r="U31" s="38"/>
      <c r="V31" s="2"/>
    </row>
    <row r="32" spans="1:22" x14ac:dyDescent="0.2">
      <c r="A32" s="34" t="s">
        <v>43</v>
      </c>
      <c r="B32" s="12" t="s">
        <v>28</v>
      </c>
      <c r="C32" s="4" t="s">
        <v>29</v>
      </c>
      <c r="D32" s="2"/>
      <c r="E32" s="2"/>
      <c r="F32" s="2"/>
      <c r="G32" s="2"/>
      <c r="H32" s="39"/>
      <c r="I32" s="39"/>
      <c r="J32" s="39"/>
      <c r="K32" s="39"/>
      <c r="L32" s="39"/>
      <c r="M32" s="39"/>
      <c r="N32" s="39"/>
      <c r="O32" s="2"/>
      <c r="P32" s="25"/>
      <c r="Q32" s="25"/>
      <c r="R32" s="37"/>
      <c r="S32" s="37"/>
      <c r="T32" s="38"/>
      <c r="U32" s="38"/>
      <c r="V32" s="2"/>
    </row>
    <row r="33" spans="1:22" ht="12.75" customHeight="1" x14ac:dyDescent="0.2">
      <c r="A33" s="34"/>
      <c r="B33" s="12" t="s">
        <v>30</v>
      </c>
      <c r="C33" s="4" t="s">
        <v>44</v>
      </c>
      <c r="D33" s="2"/>
      <c r="E33" s="2"/>
      <c r="F33" s="2"/>
      <c r="G33" s="2"/>
      <c r="H33" s="39"/>
      <c r="I33" s="39"/>
      <c r="J33" s="39"/>
      <c r="K33" s="39"/>
      <c r="L33" s="39"/>
      <c r="M33" s="39"/>
      <c r="N33" s="39"/>
      <c r="O33" s="2"/>
      <c r="P33" s="27" t="str">
        <f>IF(INDEX(PVar3,1),IF(ISBLANK(INDEX(PVar3,2)),"",INDEX(PVar3,2)),"")</f>
        <v>Inst3</v>
      </c>
      <c r="Q33" s="27"/>
      <c r="R33" s="37" t="str">
        <f>IF(INDEX(PVar3,1)="FALSE","",IF(LEN(SUBSTITUTE(     IF(AND(INDEX(PVar3,4)&lt;=4,INDEX(PVar3,4)&gt;0),        TEXT($F$8,"0."&amp;REPT("0",INDEX(PVar3,4))),        IF(INDEX(PVar3,4)=5,           IF(LEN(SUBSTITUTE(TEXT($F$8,"0.0000"),".",""))&lt;=DisplayLimit1,TEXT($F$8,"0.0000"),           IF(LEN(SUBSTITUTE(TEXT($F$8,"0.000"),".",""))&lt;=DisplayLimit1,TEXT($F$8,"0.000"),           IF(LEN(SUBSTITUTE(TEXT($F$8,"0.00"),".",""))&lt;=DisplayLimit1,TEXT($F$8,"0.00"),           IF(LEN(SUBSTITUTE(TEXT($F$8,"0.0"),".",""))&lt;=DisplayLimit1,TEXT($F$8,"0.0"),           TEXT($F$8,"0"))))),        TEXT($F$8,"0")     ) ),".",""))&gt;DisplayLimit1, REPT("?",DisplayLimit1), IF(AND(INDEX(PVar3,4)&lt;=4,INDEX(PVar3,4)&gt;0),    TEXT($F$8,"0."&amp;REPT("0",INDEX(PVar3,4))),    IF(INDEX(PVar3,4)=5,       IF(LEN(SUBSTITUTE(TEXT($F$8,"0.0000"),".",""))&lt;=DisplayLimit1,TEXT($F$8,"0.0000"),       IF(LEN(SUBSTITUTE(TEXT($F$8,"0.000"),".",""))&lt;=DisplayLimit1,TEXT($F$8,"0.000"),       IF(LEN(SUBSTITUTE(TEXT($F$8,"0.00"),".",""))&lt;=DisplayLimit1,TEXT($F$8,"0.00"),       IF(LEN(SUBSTITUTE(TEXT($F$8,"0.0"),".",""))&lt;=DisplayLimit1,TEXT($F$8,"0.0"),       TEXT($F$8,"0"))))),    TEXT($F$8,"0") ) )))</f>
        <v>50.0000</v>
      </c>
      <c r="S33" s="37"/>
      <c r="T33" s="38" t="str">
        <f>IF(INDEX(PVar3,1),IF(ISBLANK(INDEX(PVar3,3)),"",INDEX(PVar3,3)),"")</f>
        <v>Units</v>
      </c>
      <c r="U33" s="38"/>
      <c r="V33" s="2"/>
    </row>
    <row r="34" spans="1:22" x14ac:dyDescent="0.2">
      <c r="A34" s="34"/>
      <c r="B34" s="12" t="s">
        <v>32</v>
      </c>
      <c r="C34" s="4" t="s">
        <v>33</v>
      </c>
      <c r="D34" s="2"/>
      <c r="E34" s="2"/>
      <c r="F34" s="2"/>
      <c r="G34" s="2"/>
      <c r="H34" s="39"/>
      <c r="I34" s="39"/>
      <c r="J34" s="39"/>
      <c r="K34" s="39"/>
      <c r="L34" s="39"/>
      <c r="M34" s="39"/>
      <c r="N34" s="39"/>
      <c r="O34" s="2"/>
      <c r="P34" s="27"/>
      <c r="Q34" s="27"/>
      <c r="R34" s="37"/>
      <c r="S34" s="37"/>
      <c r="T34" s="38"/>
      <c r="U34" s="38"/>
      <c r="V34" s="2"/>
    </row>
    <row r="35" spans="1:22" x14ac:dyDescent="0.2">
      <c r="A35" s="34"/>
      <c r="B35" s="12" t="s">
        <v>34</v>
      </c>
      <c r="C35" s="8">
        <v>5</v>
      </c>
      <c r="D35" s="2"/>
      <c r="E35" s="2"/>
      <c r="F35" s="2"/>
      <c r="G35" s="2"/>
      <c r="H35" s="39"/>
      <c r="I35" s="39"/>
      <c r="J35" s="39"/>
      <c r="K35" s="39"/>
      <c r="L35" s="39"/>
      <c r="M35" s="39"/>
      <c r="N35" s="39"/>
      <c r="O35" s="2"/>
      <c r="P35" s="25" t="str">
        <f>IF(INDEX(PVar3, 1),_xlfn.SWITCH(INDEX(PVar3, 7),   "Left",     REPT("█", ROUND(MAX(0, MIN(1, (F8 - INDEX(PVar3, 5)) / (INDEX(PVar3, 6) - INDEX(PVar3, 5)))) * 20, 0)) &amp;     REPT(" ", 20 - ROUND(MAX(0, MIN(1, (F8 - INDEX(PVar3, 5)) / (INDEX(PVar3, 6) - INDEX(PVar3, 5)))) * 20, 0)),      "Right",     REPT(" ", ROUND(MAX(0, MIN(1, (F8 - INDEX(PVar3, 5)) / (INDEX(PVar3, 6) - INDEX(PVar3, 5)))) * 20, 0)) &amp;     REPT("█", 20 - ROUND(MAX(0, MIN(1, (F8 - INDEX(PVar3, 5)) / (INDEX(PVar3, 6) - INDEX(PVar3, 5)))) * 20, 0)),      "Centre",     REPT(" ", MAX(MIN(10 - ROUND((0.5 - (F8 - INDEX(PVar3, 5)) / (INDEX(PVar3, 6) - INDEX(PVar3, 5))) * 20, 0),10),0)) &amp;       REPT("█", MAX(MIN(ROUND((0.5 - (F8 - INDEX(PVar3, 5)) / (INDEX(PVar3, 6) - INDEX(PVar3, 5))) * 20, 0),10),0)) &amp;     REPT("█", MAX(MIN(ROUND(((F8 - INDEX(PVar3, 5)) / (INDEX(PVar3, 6) - INDEX(PVar3, 5)) - 0.5) * 20, 0),10),0)) &amp;       REPT(" ", MAX(MIN(10 - ROUND(((F8 - INDEX(PVar3, 5)) / (INDEX(PVar3, 6) - INDEX(PVar3, 5)) - 0.5) * 20, 0),10),0)),      "Off",     "",      "Invalid Mode" ),"")</f>
        <v>██████████          </v>
      </c>
      <c r="Q35" s="25"/>
      <c r="R35" s="37"/>
      <c r="S35" s="37"/>
      <c r="T35" s="38"/>
      <c r="U35" s="38"/>
      <c r="V35" s="2"/>
    </row>
    <row r="36" spans="1:22" x14ac:dyDescent="0.2">
      <c r="A36" s="34"/>
      <c r="B36" s="12" t="s">
        <v>35</v>
      </c>
      <c r="C36" s="8">
        <v>0</v>
      </c>
      <c r="D36" s="2"/>
      <c r="E36" s="2"/>
      <c r="F36" s="2"/>
      <c r="G36" s="2"/>
      <c r="H36" s="39"/>
      <c r="I36" s="39"/>
      <c r="J36" s="39"/>
      <c r="K36" s="39"/>
      <c r="L36" s="39"/>
      <c r="M36" s="39"/>
      <c r="N36" s="39"/>
      <c r="O36" s="2"/>
      <c r="P36" s="25"/>
      <c r="Q36" s="25"/>
      <c r="R36" s="37"/>
      <c r="S36" s="37"/>
      <c r="T36" s="38"/>
      <c r="U36" s="38"/>
      <c r="V36" s="2"/>
    </row>
    <row r="37" spans="1:22" x14ac:dyDescent="0.2">
      <c r="A37" s="34"/>
      <c r="B37" s="12" t="s">
        <v>36</v>
      </c>
      <c r="C37" s="8">
        <v>100</v>
      </c>
      <c r="D37" s="2"/>
      <c r="E37" s="2"/>
      <c r="F37" s="2"/>
      <c r="G37" s="2"/>
      <c r="H37" s="40" t="str">
        <f>IF(INDEX(PVar1,1)="FALSE","",IF(LEN(SUBSTITUTE(     IF(AND(INDEX(PVar1,4)&lt;=4,INDEX(PVar1,4)&gt;0),        TEXT($F$4,"0."&amp;REPT("0",INDEX(PVar1,4))),        IF(INDEX(PVar1,4)=5,           IF(LEN(SUBSTITUTE(TEXT($F$4,"0.0000"),".",""))&lt;=DisplayLimit1,TEXT($F$4,"0.0000"),           IF(LEN(SUBSTITUTE(TEXT($F$4,"0.000"),".",""))&lt;=DisplayLimit1,TEXT($F$4,"0.000"),           IF(LEN(SUBSTITUTE(TEXT($F$4,"0.00"),".",""))&lt;=DisplayLimit1,TEXT($F$4,"0.00"),           IF(LEN(SUBSTITUTE(TEXT($F$4,"0.0"),".",""))&lt;=DisplayLimit1,TEXT($F$4,"0.0"),           TEXT($F$4,"0"))))),        TEXT($F$4,"0")     ) ),".",""))&gt;DisplayLimit1, REPT("?",DisplayLimit1), IF(AND(INDEX(PVar1,4)&lt;=4,INDEX(PVar1,4)&gt;0),    TEXT($F$4,"0."&amp;REPT("0",INDEX(PVar1,4))),    IF(INDEX(PVar1,4)=5,       IF(LEN(SUBSTITUTE(TEXT($F$4,"0.0000"),".",""))&lt;=DisplayLimit1,TEXT($F$4,"0.0000"),       IF(LEN(SUBSTITUTE(TEXT($F$4,"0.000"),".",""))&lt;=DisplayLimit1,TEXT($F$4,"0.000"),       IF(LEN(SUBSTITUTE(TEXT($F$4,"0.00"),".",""))&lt;=DisplayLimit1,TEXT($F$4,"0.00"),       IF(LEN(SUBSTITUTE(TEXT($F$4,"0.0"),".",""))&lt;=DisplayLimit1,TEXT($F$4,"0.0"),       TEXT($F$4,"0"))))),    TEXT($F$4,"0") ) )))</f>
        <v>50.0000</v>
      </c>
      <c r="I37" s="40" t="str">
        <f>IF(INDEX(PVar2,1)="FALSE","",IF(LEN(SUBSTITUTE(     IF(AND(INDEX(PVar2,4)&lt;=4,INDEX(PVar2,4)&gt;0),        TEXT($F$6,"0."&amp;REPT("0",INDEX(PVar2,4))),        IF(INDEX(PVar2,4)=5,           IF(LEN(SUBSTITUTE(TEXT($F$6,"0.0000"),".",""))&lt;=DisplayLimit1,TEXT($F$6,"0.0000"),           IF(LEN(SUBSTITUTE(TEXT($F$6,"0.000"),".",""))&lt;=DisplayLimit1,TEXT($F$6,"0.000"),           IF(LEN(SUBSTITUTE(TEXT($F$6,"0.00"),".",""))&lt;=DisplayLimit1,TEXT($F$6,"0.00"),           IF(LEN(SUBSTITUTE(TEXT($F$6,"0.0"),".",""))&lt;=DisplayLimit1,TEXT($F$6,"0.0"),           TEXT($F$6,"0"))))),        TEXT($F$6,"0")     ) ),".",""))&gt;DisplayLimit1, REPT("?",DisplayLimit1), IF(AND(INDEX(PVar2,4)&lt;=4,INDEX(PVar2,4)&gt;0),    TEXT($F$6,"0."&amp;REPT("0",INDEX(PVar2,4))),    IF(INDEX(PVar2,4)=5,       IF(LEN(SUBSTITUTE(TEXT($F$6,"0.0000"),".",""))&lt;=DisplayLimit1,TEXT($F$6,"0.0000"),       IF(LEN(SUBSTITUTE(TEXT($F$6,"0.000"),".",""))&lt;=DisplayLimit1,TEXT($F$6,"0.000"),       IF(LEN(SUBSTITUTE(TEXT($F$6,"0.00"),".",""))&lt;=DisplayLimit1,TEXT($F$6,"0.00"),       IF(LEN(SUBSTITUTE(TEXT($F$6,"0.0"),".",""))&lt;=DisplayLimit1,TEXT($F$6,"0.0"),       TEXT($F$6,"0"))))),    TEXT($F$6,"0") ) )))</f>
        <v>50.0000</v>
      </c>
      <c r="J37" s="40"/>
      <c r="K37" s="40" t="str">
        <f>IF(INDEX(PVar3,1)="FALSE","",IF(LEN(SUBSTITUTE(     IF(AND(INDEX(PVar3,4)&lt;=4,INDEX(PVar3,4)&gt;0),        TEXT($F$8,"0."&amp;REPT("0",INDEX(PVar3,4))),        IF(INDEX(PVar3,4)=5,           IF(LEN(SUBSTITUTE(TEXT($F$8,"0.0000"),".",""))&lt;=DisplayLimit1,TEXT($F$8,"0.0000"),           IF(LEN(SUBSTITUTE(TEXT($F$8,"0.000"),".",""))&lt;=DisplayLimit1,TEXT($F$8,"0.000"),           IF(LEN(SUBSTITUTE(TEXT($F$8,"0.00"),".",""))&lt;=DisplayLimit1,TEXT($F$8,"0.00"),           IF(LEN(SUBSTITUTE(TEXT($F$8,"0.0"),".",""))&lt;=DisplayLimit1,TEXT($F$8,"0.0"),           TEXT($F$8,"0"))))),        TEXT($F$8,"0")     ) ),".",""))&gt;DisplayLimit1, REPT("?",DisplayLimit1), IF(AND(INDEX(PVar3,4)&lt;=4,INDEX(PVar3,4)&gt;0),    TEXT($F$8,"0."&amp;REPT("0",INDEX(PVar3,4))),    IF(INDEX(PVar3,4)=5,       IF(LEN(SUBSTITUTE(TEXT($F$8,"0.0000"),".",""))&lt;=DisplayLimit1,TEXT($F$8,"0.0000"),       IF(LEN(SUBSTITUTE(TEXT($F$8,"0.000"),".",""))&lt;=DisplayLimit1,TEXT($F$8,"0.000"),       IF(LEN(SUBSTITUTE(TEXT($F$8,"0.00"),".",""))&lt;=DisplayLimit1,TEXT($F$8,"0.00"),       IF(LEN(SUBSTITUTE(TEXT($F$8,"0.0"),".",""))&lt;=DisplayLimit1,TEXT($F$8,"0.0"),       TEXT($F$8,"0"))))),    TEXT($F$8,"0") ) )))</f>
        <v>50.0000</v>
      </c>
      <c r="L37" s="40"/>
      <c r="M37" s="40" t="str">
        <f>IF(INDEX(PVar4,1)="FALSE","",IF(LEN(SUBSTITUTE(     IF(AND(INDEX(PVar4,4)&lt;=4,INDEX(PVar4,4)&gt;0),        TEXT($F$10,"0."&amp;REPT("0",INDEX(PVar4,4))),        IF(INDEX(PVar4,4)=5,           IF(LEN(SUBSTITUTE(TEXT($F$10,"0.0000"),".",""))&lt;=DisplayLimit1,TEXT($F$10,"0.0000"),           IF(LEN(SUBSTITUTE(TEXT($F$10,"0.000"),".",""))&lt;=DisplayLimit1,TEXT($F$10,"0.000"),           IF(LEN(SUBSTITUTE(TEXT($F$10,"0.00"),".",""))&lt;=DisplayLimit1,TEXT($F$10,"0.00"),           IF(LEN(SUBSTITUTE(TEXT($F$10,"0.0"),".",""))&lt;=DisplayLimit1,TEXT($F$10,"0.0"),           TEXT($F$10,"0"))))),        TEXT($F$10,"0")     ) ),".",""))&gt;DisplayLimit1, REPT("?",DisplayLimit1), IF(AND(INDEX(PVar4,4)&lt;=4,INDEX(PVar4,4)&gt;0),    TEXT($F$10,"0."&amp;REPT("0",INDEX(PVar4,4))),    IF(INDEX(PVar4,4)=5,       IF(LEN(SUBSTITUTE(TEXT($F$10,"0.0000"),".",""))&lt;=DisplayLimit1,TEXT($F$10,"0.0000"),       IF(LEN(SUBSTITUTE(TEXT($F$10,"0.000"),".",""))&lt;=DisplayLimit1,TEXT($F$10,"0.000"),       IF(LEN(SUBSTITUTE(TEXT($F$10,"0.00"),".",""))&lt;=DisplayLimit1,TEXT($F$10,"0.00"),       IF(LEN(SUBSTITUTE(TEXT($F$10,"0.0"),".",""))&lt;=DisplayLimit1,TEXT($F$10,"0.0"),       TEXT($F$10,"0"))))),    TEXT($F$10,"0") ) )))</f>
        <v>50.0000</v>
      </c>
      <c r="N37" s="40"/>
      <c r="O37" s="2"/>
      <c r="P37" s="27" t="str">
        <f>IF(INDEX(PVar4,1),IF(ISBLANK(INDEX(PVar4,2)),"",INDEX(PVar4,2)),"")</f>
        <v>Inst4</v>
      </c>
      <c r="Q37" s="27"/>
      <c r="R37" s="37" t="str">
        <f>IF(INDEX(PVar4,1)="FALSE","",IF(LEN(SUBSTITUTE(     IF(AND(INDEX(PVar4,4)&lt;=4,INDEX(PVar4,4)&gt;0),        TEXT($F$10,"0."&amp;REPT("0",INDEX(PVar4,4))),        IF(INDEX(PVar4,4)=5,           IF(LEN(SUBSTITUTE(TEXT($F$10,"0.0000"),".",""))&lt;=DisplayLimit1,TEXT($F$10,"0.0000"),           IF(LEN(SUBSTITUTE(TEXT($F$10,"0.000"),".",""))&lt;=DisplayLimit1,TEXT($F$10,"0.000"),           IF(LEN(SUBSTITUTE(TEXT($F$10,"0.00"),".",""))&lt;=DisplayLimit1,TEXT($F$10,"0.00"),           IF(LEN(SUBSTITUTE(TEXT($F$10,"0.0"),".",""))&lt;=DisplayLimit1,TEXT($F$10,"0.0"),           TEXT($F$10,"0"))))),        TEXT($F$10,"0")     ) ),".",""))&gt;DisplayLimit1, REPT("?",DisplayLimit1), IF(AND(INDEX(PVar4,4)&lt;=4,INDEX(PVar4,4)&gt;0),    TEXT($F$10,"0."&amp;REPT("0",INDEX(PVar4,4))),    IF(INDEX(PVar4,4)=5,       IF(LEN(SUBSTITUTE(TEXT($F$10,"0.0000"),".",""))&lt;=DisplayLimit1,TEXT($F$10,"0.0000"),       IF(LEN(SUBSTITUTE(TEXT($F$10,"0.000"),".",""))&lt;=DisplayLimit1,TEXT($F$10,"0.000"),       IF(LEN(SUBSTITUTE(TEXT($F$10,"0.00"),".",""))&lt;=DisplayLimit1,TEXT($F$10,"0.00"),       IF(LEN(SUBSTITUTE(TEXT($F$10,"0.0"),".",""))&lt;=DisplayLimit1,TEXT($F$10,"0.0"),       TEXT($F$10,"0"))))),    TEXT($F$10,"0") ) )))</f>
        <v>50.0000</v>
      </c>
      <c r="S37" s="37"/>
      <c r="T37" s="38" t="str">
        <f>IF(INDEX(PVar4,1),IF(ISBLANK(INDEX(PVar4,3)),"",INDEX(PVar4,3)),"")</f>
        <v>Units</v>
      </c>
      <c r="U37" s="38"/>
      <c r="V37" s="2"/>
    </row>
    <row r="38" spans="1:22" x14ac:dyDescent="0.2">
      <c r="A38" s="34"/>
      <c r="B38" s="12" t="s">
        <v>39</v>
      </c>
      <c r="C38" s="8" t="s">
        <v>40</v>
      </c>
      <c r="D38" s="2"/>
      <c r="E38" s="2"/>
      <c r="F38" s="2"/>
      <c r="G38" s="2"/>
      <c r="H38" s="40"/>
      <c r="I38" s="40"/>
      <c r="J38" s="40"/>
      <c r="K38" s="40"/>
      <c r="L38" s="40"/>
      <c r="M38" s="40"/>
      <c r="N38" s="40"/>
      <c r="O38" s="2"/>
      <c r="P38" s="27"/>
      <c r="Q38" s="27"/>
      <c r="R38" s="37"/>
      <c r="S38" s="37"/>
      <c r="T38" s="38"/>
      <c r="U38" s="38"/>
      <c r="V38" s="2"/>
    </row>
    <row r="39" spans="1:22" x14ac:dyDescent="0.2">
      <c r="A39" s="34" t="s">
        <v>45</v>
      </c>
      <c r="B39" s="12" t="s">
        <v>28</v>
      </c>
      <c r="C39" s="4" t="s">
        <v>29</v>
      </c>
      <c r="D39" s="2"/>
      <c r="E39" s="2"/>
      <c r="F39" s="2"/>
      <c r="G39" s="2"/>
      <c r="H39" s="27" t="str">
        <f>IF(INDEX(PVar1,1),IF(ISBLANK(INDEX(PVar1,3)),"",INDEX(PVar1,3)),"")</f>
        <v>Units</v>
      </c>
      <c r="I39" s="27" t="str">
        <f>IF(INDEX(PVar2,1),IF(ISBLANK(INDEX(PVar2,3)),"",INDEX(PVar2,3)),"")</f>
        <v>Units</v>
      </c>
      <c r="J39" s="27"/>
      <c r="K39" s="27" t="str">
        <f>IF(INDEX(PVar3,1),IF(ISBLANK(INDEX(PVar3,3)),"",INDEX(PVar3,3)),"")</f>
        <v>Units</v>
      </c>
      <c r="L39" s="27"/>
      <c r="M39" s="27" t="str">
        <f>IF(INDEX(PVar4,1),IF(ISBLANK(INDEX(PVar4,3)),"",INDEX(PVar4,3)),"")</f>
        <v>Units</v>
      </c>
      <c r="N39" s="27"/>
      <c r="O39" s="2"/>
      <c r="P39" s="25" t="str">
        <f>IF(INDEX(PVar4, 1),_xlfn.SWITCH(INDEX(PVar4, 7),   "Left",     REPT("█", ROUND(MAX(0, MIN(1, (F10 - INDEX(PVar4, 5)) / (INDEX(PVar4, 6) - INDEX(PVar4, 5)))) * 20, 0)) &amp;     REPT(" ", 20 - ROUND(MAX(0, MIN(1, (F10 - INDEX(PVar4, 5)) / (INDEX(PVar4, 6) - INDEX(PVar4, 5)))) * 20, 0)),      "Right",     REPT(" ", ROUND(MAX(0, MIN(1, (F10 - INDEX(PVar4, 5)) / (INDEX(PVar4, 6) - INDEX(PVar4, 5)))) * 20, 0)) &amp;     REPT("█", 20 - ROUND(MAX(0, MIN(1, (F10 - INDEX(PVar4, 5)) / (INDEX(PVar4, 6) - INDEX(PVar4, 5)))) * 20, 0)),      "Centre",     REPT(" ", MAX(MIN(10 - ROUND((0.5 - (F10 - INDEX(PVar4, 5)) / (INDEX(PVar4, 6) - INDEX(PVar4, 5))) * 20, 0),10),0)) &amp;       REPT("█", MAX(MIN(ROUND((0.5 - (F10 - INDEX(PVar4, 5)) / (INDEX(PVar4, 6) - INDEX(PVar4, 5))) * 20, 0),10),0)) &amp;     REPT("█", MAX(MIN(ROUND(((F10 - INDEX(PVar4, 5)) / (INDEX(PVar4, 6) - INDEX(PVar4, 5)) - 0.5) * 20, 0),10),0)) &amp;       REPT(" ", MAX(MIN(10 - ROUND(((F10 - INDEX(PVar4, 5)) / (INDEX(PVar4, 6) - INDEX(PVar4, 5)) - 0.5) * 20, 0),10),0)),      "Off",     "",      "Invalid Mode" ),"")</f>
        <v>██████████          </v>
      </c>
      <c r="Q39" s="25"/>
      <c r="R39" s="37"/>
      <c r="S39" s="37"/>
      <c r="T39" s="38"/>
      <c r="U39" s="38"/>
      <c r="V39" s="2"/>
    </row>
    <row r="40" spans="1:22" x14ac:dyDescent="0.2">
      <c r="A40" s="34"/>
      <c r="B40" s="12" t="s">
        <v>30</v>
      </c>
      <c r="C40" s="4" t="s">
        <v>46</v>
      </c>
      <c r="D40" s="2"/>
      <c r="E40" s="2"/>
      <c r="F40" s="2"/>
      <c r="G40" s="2"/>
      <c r="H40" s="27"/>
      <c r="I40" s="27"/>
      <c r="J40" s="27"/>
      <c r="K40" s="27"/>
      <c r="L40" s="27"/>
      <c r="M40" s="27"/>
      <c r="N40" s="27"/>
      <c r="O40" s="2"/>
      <c r="P40" s="25"/>
      <c r="Q40" s="25"/>
      <c r="R40" s="37"/>
      <c r="S40" s="37"/>
      <c r="T40" s="38"/>
      <c r="U40" s="38"/>
      <c r="V40" s="2"/>
    </row>
    <row r="41" spans="1:22" x14ac:dyDescent="0.2">
      <c r="A41" s="34"/>
      <c r="B41" s="12" t="s">
        <v>32</v>
      </c>
      <c r="C41" s="4" t="s">
        <v>33</v>
      </c>
      <c r="D41" s="2"/>
      <c r="E41" s="2"/>
      <c r="F41" s="2"/>
      <c r="G41" s="2"/>
      <c r="H41" s="35" t="str">
        <f>IF(ISBLANK($C$10),"",$C$10)</f>
        <v/>
      </c>
      <c r="I41" s="35"/>
      <c r="J41" s="35"/>
      <c r="K41" s="35"/>
      <c r="L41" s="35"/>
      <c r="M41" s="35"/>
      <c r="N41" s="41" t="str">
        <f>IF(OR(INDEX(PVar5,1)="TRUE",INDEX(PVar6,1)="TRUE",INDEX(PVar7,1)="TRUE",INDEX(PVar8,1)="TRUE"),"Page 1", "")</f>
        <v>Page 1</v>
      </c>
      <c r="O41" s="2"/>
      <c r="P41" s="35" t="str">
        <f>IF(ISBLANK($C$10),"",$C$10)</f>
        <v/>
      </c>
      <c r="Q41" s="35"/>
      <c r="R41" s="35"/>
      <c r="S41" s="35"/>
      <c r="T41" s="35"/>
      <c r="U41" s="41" t="str">
        <f>IF(OR(INDEX(PVar5,1)="TRUE",INDEX(PVar6,1)="TRUE",INDEX(PVar7,1)="TRUE",INDEX(PVar8,1)="TRUE"),"Page 1", "")</f>
        <v>Page 1</v>
      </c>
      <c r="V41" s="2"/>
    </row>
    <row r="42" spans="1:22" x14ac:dyDescent="0.2">
      <c r="A42" s="34"/>
      <c r="B42" s="12" t="s">
        <v>34</v>
      </c>
      <c r="C42" s="8">
        <v>5</v>
      </c>
      <c r="D42" s="2"/>
      <c r="E42" s="2"/>
      <c r="F42" s="2"/>
      <c r="G42" s="2"/>
      <c r="H42" s="35"/>
      <c r="I42" s="35"/>
      <c r="J42" s="35"/>
      <c r="K42" s="35"/>
      <c r="L42" s="35"/>
      <c r="M42" s="35"/>
      <c r="N42" s="41"/>
      <c r="O42" s="2"/>
      <c r="P42" s="35"/>
      <c r="Q42" s="35"/>
      <c r="R42" s="35"/>
      <c r="S42" s="35"/>
      <c r="T42" s="35"/>
      <c r="U42" s="41"/>
      <c r="V42" s="2"/>
    </row>
    <row r="43" spans="1:22" x14ac:dyDescent="0.2">
      <c r="A43" s="34"/>
      <c r="B43" s="12" t="s">
        <v>35</v>
      </c>
      <c r="C43" s="8">
        <v>0</v>
      </c>
      <c r="D43" s="2"/>
      <c r="E43" s="2"/>
      <c r="F43" s="2"/>
      <c r="G43" s="2"/>
      <c r="H43" s="11"/>
      <c r="I43" s="1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x14ac:dyDescent="0.2">
      <c r="A44" s="34"/>
      <c r="B44" s="12" t="s">
        <v>36</v>
      </c>
      <c r="C44" s="8">
        <v>100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x14ac:dyDescent="0.2">
      <c r="A45" s="34"/>
      <c r="B45" s="12" t="s">
        <v>39</v>
      </c>
      <c r="C45" s="8" t="s">
        <v>40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x14ac:dyDescent="0.2">
      <c r="A46" s="34" t="s">
        <v>47</v>
      </c>
      <c r="B46" s="12" t="s">
        <v>28</v>
      </c>
      <c r="C46" s="4" t="s">
        <v>29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75" customHeight="1" x14ac:dyDescent="0.2">
      <c r="A47" s="34"/>
      <c r="B47" s="12" t="s">
        <v>30</v>
      </c>
      <c r="C47" s="4" t="s">
        <v>48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">
      <c r="A48" s="34"/>
      <c r="B48" s="12" t="s">
        <v>32</v>
      </c>
      <c r="C48" s="4" t="s">
        <v>33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">
      <c r="A49" s="34"/>
      <c r="B49" s="12" t="s">
        <v>34</v>
      </c>
      <c r="C49" s="8">
        <v>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x14ac:dyDescent="0.2">
      <c r="A50" s="34"/>
      <c r="B50" s="12" t="s">
        <v>35</v>
      </c>
      <c r="C50" s="8">
        <v>0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x14ac:dyDescent="0.2">
      <c r="A51" s="34"/>
      <c r="B51" s="12" t="s">
        <v>36</v>
      </c>
      <c r="C51" s="8">
        <v>100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x14ac:dyDescent="0.2">
      <c r="A52" s="34"/>
      <c r="B52" s="12" t="s">
        <v>39</v>
      </c>
      <c r="C52" s="8" t="s">
        <v>40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x14ac:dyDescent="0.2">
      <c r="A53" s="34" t="s">
        <v>49</v>
      </c>
      <c r="B53" s="12" t="s">
        <v>28</v>
      </c>
      <c r="C53" s="4" t="s">
        <v>29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x14ac:dyDescent="0.2">
      <c r="A54" s="34"/>
      <c r="B54" s="12" t="s">
        <v>30</v>
      </c>
      <c r="C54" s="4" t="s">
        <v>50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x14ac:dyDescent="0.2">
      <c r="A55" s="34"/>
      <c r="B55" s="12" t="s">
        <v>32</v>
      </c>
      <c r="C55" s="4" t="s">
        <v>33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x14ac:dyDescent="0.2">
      <c r="A56" s="34"/>
      <c r="B56" s="12" t="s">
        <v>34</v>
      </c>
      <c r="C56" s="8">
        <v>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x14ac:dyDescent="0.2">
      <c r="A57" s="34"/>
      <c r="B57" s="12" t="s">
        <v>35</v>
      </c>
      <c r="C57" s="8">
        <v>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x14ac:dyDescent="0.2">
      <c r="A58" s="34"/>
      <c r="B58" s="12" t="s">
        <v>36</v>
      </c>
      <c r="C58" s="8">
        <v>100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x14ac:dyDescent="0.2">
      <c r="A59" s="34"/>
      <c r="B59" s="12" t="s">
        <v>39</v>
      </c>
      <c r="C59" s="8" t="s">
        <v>40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x14ac:dyDescent="0.2">
      <c r="A60" s="34" t="s">
        <v>51</v>
      </c>
      <c r="B60" s="12" t="s">
        <v>28</v>
      </c>
      <c r="C60" s="4" t="s">
        <v>29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x14ac:dyDescent="0.2">
      <c r="A61" s="34"/>
      <c r="B61" s="12" t="s">
        <v>30</v>
      </c>
      <c r="C61" s="4" t="s">
        <v>52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x14ac:dyDescent="0.2">
      <c r="A62" s="34"/>
      <c r="B62" s="12" t="s">
        <v>32</v>
      </c>
      <c r="C62" s="4" t="s">
        <v>33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x14ac:dyDescent="0.2">
      <c r="A63" s="34"/>
      <c r="B63" s="12" t="s">
        <v>34</v>
      </c>
      <c r="C63" s="8">
        <v>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x14ac:dyDescent="0.2">
      <c r="A64" s="34"/>
      <c r="B64" s="12" t="s">
        <v>35</v>
      </c>
      <c r="C64" s="8">
        <v>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x14ac:dyDescent="0.2">
      <c r="A65" s="34"/>
      <c r="B65" s="12" t="s">
        <v>36</v>
      </c>
      <c r="C65" s="8">
        <v>100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x14ac:dyDescent="0.2">
      <c r="A66" s="34"/>
      <c r="B66" s="12" t="s">
        <v>39</v>
      </c>
      <c r="C66" s="8" t="s">
        <v>40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x14ac:dyDescent="0.2">
      <c r="A67" s="34" t="s">
        <v>53</v>
      </c>
      <c r="B67" s="12" t="s">
        <v>28</v>
      </c>
      <c r="C67" s="4" t="s">
        <v>29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x14ac:dyDescent="0.2">
      <c r="A68" s="34"/>
      <c r="B68" s="12" t="s">
        <v>30</v>
      </c>
      <c r="C68" s="4" t="s">
        <v>54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x14ac:dyDescent="0.2">
      <c r="A69" s="34"/>
      <c r="B69" s="12" t="s">
        <v>32</v>
      </c>
      <c r="C69" s="4" t="s">
        <v>33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x14ac:dyDescent="0.2">
      <c r="A70" s="34"/>
      <c r="B70" s="12" t="s">
        <v>34</v>
      </c>
      <c r="C70" s="8">
        <v>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x14ac:dyDescent="0.2">
      <c r="A71" s="34"/>
      <c r="B71" s="12" t="s">
        <v>35</v>
      </c>
      <c r="C71" s="8">
        <v>0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x14ac:dyDescent="0.2">
      <c r="A72" s="34"/>
      <c r="B72" s="12" t="s">
        <v>36</v>
      </c>
      <c r="C72" s="8">
        <v>100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x14ac:dyDescent="0.2">
      <c r="A73" s="34"/>
      <c r="B73" s="12" t="s">
        <v>39</v>
      </c>
      <c r="C73" s="8" t="s">
        <v>40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90.9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</sheetData>
  <sheetProtection algorithmName="SHA-512" hashValue="3LFR29Nyl25+cj1y7pogihE8SC3r4SHCgSpMOxyCGP/Jx/k9IX+5twVWB+g0nGB49saC20WUHaPRkQobIi6/vg==" saltValue="qq88joWEMjWoCRixELkI/w==" spinCount="100000" sheet="1" objects="1" scenarios="1" selectLockedCells="1"/>
  <mergeCells count="148">
    <mergeCell ref="U41:U42"/>
    <mergeCell ref="A46:A52"/>
    <mergeCell ref="A53:A59"/>
    <mergeCell ref="A60:A66"/>
    <mergeCell ref="A67:A73"/>
    <mergeCell ref="A39:A45"/>
    <mergeCell ref="H39:H40"/>
    <mergeCell ref="I39:J40"/>
    <mergeCell ref="K39:L40"/>
    <mergeCell ref="M39:N40"/>
    <mergeCell ref="P39:Q40"/>
    <mergeCell ref="H41:M42"/>
    <mergeCell ref="N41:N42"/>
    <mergeCell ref="P41:T42"/>
    <mergeCell ref="P33:Q34"/>
    <mergeCell ref="R33:S36"/>
    <mergeCell ref="T33:U36"/>
    <mergeCell ref="P35:Q36"/>
    <mergeCell ref="H37:H38"/>
    <mergeCell ref="I37:J38"/>
    <mergeCell ref="K37:L38"/>
    <mergeCell ref="M37:N38"/>
    <mergeCell ref="P37:Q38"/>
    <mergeCell ref="R37:S40"/>
    <mergeCell ref="T37:U40"/>
    <mergeCell ref="S18:T19"/>
    <mergeCell ref="U18:U19"/>
    <mergeCell ref="H20:N21"/>
    <mergeCell ref="P20:U21"/>
    <mergeCell ref="H23:N24"/>
    <mergeCell ref="P23:U24"/>
    <mergeCell ref="A25:A31"/>
    <mergeCell ref="H25:H27"/>
    <mergeCell ref="I25:J27"/>
    <mergeCell ref="K25:L27"/>
    <mergeCell ref="M25:N27"/>
    <mergeCell ref="P25:Q26"/>
    <mergeCell ref="R25:S28"/>
    <mergeCell ref="T25:U28"/>
    <mergeCell ref="P27:Q28"/>
    <mergeCell ref="H28:H36"/>
    <mergeCell ref="I28:J36"/>
    <mergeCell ref="K28:L36"/>
    <mergeCell ref="M28:N36"/>
    <mergeCell ref="P29:Q30"/>
    <mergeCell ref="R29:S32"/>
    <mergeCell ref="T29:U32"/>
    <mergeCell ref="P31:Q32"/>
    <mergeCell ref="A32:A38"/>
    <mergeCell ref="A18:A24"/>
    <mergeCell ref="E18:E19"/>
    <mergeCell ref="F18:F19"/>
    <mergeCell ref="H18:I19"/>
    <mergeCell ref="J18:K19"/>
    <mergeCell ref="L18:M19"/>
    <mergeCell ref="N18:N19"/>
    <mergeCell ref="P18:P19"/>
    <mergeCell ref="Q18:R19"/>
    <mergeCell ref="S14:T15"/>
    <mergeCell ref="U14:U15"/>
    <mergeCell ref="A15:B15"/>
    <mergeCell ref="A16:B16"/>
    <mergeCell ref="E16:E17"/>
    <mergeCell ref="F16:F17"/>
    <mergeCell ref="H16:I17"/>
    <mergeCell ref="J16:K17"/>
    <mergeCell ref="L16:M17"/>
    <mergeCell ref="N16:N17"/>
    <mergeCell ref="P16:P17"/>
    <mergeCell ref="Q16:R17"/>
    <mergeCell ref="S16:T17"/>
    <mergeCell ref="U16:U17"/>
    <mergeCell ref="A17:B17"/>
    <mergeCell ref="A14:B14"/>
    <mergeCell ref="E14:E15"/>
    <mergeCell ref="F14:F15"/>
    <mergeCell ref="H14:I15"/>
    <mergeCell ref="J14:K15"/>
    <mergeCell ref="L14:M15"/>
    <mergeCell ref="N14:N15"/>
    <mergeCell ref="P14:P15"/>
    <mergeCell ref="Q14:R15"/>
    <mergeCell ref="S10:T11"/>
    <mergeCell ref="U10:U11"/>
    <mergeCell ref="A11:B11"/>
    <mergeCell ref="A12:B12"/>
    <mergeCell ref="E12:E13"/>
    <mergeCell ref="F12:F13"/>
    <mergeCell ref="H12:I13"/>
    <mergeCell ref="J12:K13"/>
    <mergeCell ref="L12:M13"/>
    <mergeCell ref="N12:N13"/>
    <mergeCell ref="P12:P13"/>
    <mergeCell ref="Q12:R13"/>
    <mergeCell ref="S12:T13"/>
    <mergeCell ref="U12:U13"/>
    <mergeCell ref="A13:B13"/>
    <mergeCell ref="A10:B10"/>
    <mergeCell ref="E10:E11"/>
    <mergeCell ref="F10:F11"/>
    <mergeCell ref="H10:I11"/>
    <mergeCell ref="J10:K11"/>
    <mergeCell ref="L10:M11"/>
    <mergeCell ref="N10:N11"/>
    <mergeCell ref="P10:P11"/>
    <mergeCell ref="Q10:R11"/>
    <mergeCell ref="S6:T7"/>
    <mergeCell ref="U6:U7"/>
    <mergeCell ref="A7:B7"/>
    <mergeCell ref="A8:B8"/>
    <mergeCell ref="E8:E9"/>
    <mergeCell ref="F8:F9"/>
    <mergeCell ref="H8:I9"/>
    <mergeCell ref="J8:K9"/>
    <mergeCell ref="L8:M9"/>
    <mergeCell ref="N8:N9"/>
    <mergeCell ref="P8:P9"/>
    <mergeCell ref="Q8:R9"/>
    <mergeCell ref="S8:T9"/>
    <mergeCell ref="U8:U9"/>
    <mergeCell ref="A9:B9"/>
    <mergeCell ref="A6:B6"/>
    <mergeCell ref="E6:E7"/>
    <mergeCell ref="F6:F7"/>
    <mergeCell ref="H6:I7"/>
    <mergeCell ref="J6:K7"/>
    <mergeCell ref="L6:M7"/>
    <mergeCell ref="N6:N7"/>
    <mergeCell ref="P6:P7"/>
    <mergeCell ref="Q6:R7"/>
    <mergeCell ref="A1:B1"/>
    <mergeCell ref="H1:N1"/>
    <mergeCell ref="A2:B2"/>
    <mergeCell ref="H2:N3"/>
    <mergeCell ref="P2:U3"/>
    <mergeCell ref="A3:B3"/>
    <mergeCell ref="A4:B4"/>
    <mergeCell ref="E4:E5"/>
    <mergeCell ref="F4:F5"/>
    <mergeCell ref="H4:I5"/>
    <mergeCell ref="J4:K5"/>
    <mergeCell ref="L4:M5"/>
    <mergeCell ref="N4:N5"/>
    <mergeCell ref="P4:P5"/>
    <mergeCell ref="Q4:R5"/>
    <mergeCell ref="S4:T5"/>
    <mergeCell ref="U4:U5"/>
    <mergeCell ref="A5:B5"/>
  </mergeCells>
  <conditionalFormatting sqref="C2:C9 C18 C21:C25 C28:C32 C35:C39 C42:C46 C49:C53 C56:C60 C63:C67 C70:C73">
    <cfRule type="cellIs" dxfId="0" priority="2" operator="equal">
      <formula>""</formula>
    </cfRule>
  </conditionalFormatting>
  <dataValidations count="15">
    <dataValidation type="decimal" showErrorMessage="1" sqref="F4:F19" xr:uid="{00000000-0002-0000-0000-000000000000}">
      <formula1>-3.402823E+38</formula1>
      <formula2>3.402823E+38</formula2>
    </dataValidation>
    <dataValidation type="list" operator="equal" showErrorMessage="1" sqref="C2" xr:uid="{00000000-0002-0000-0000-000001000000}">
      <formula1>"On,Off"</formula1>
      <formula2>0</formula2>
    </dataValidation>
    <dataValidation type="custom" showErrorMessage="1" sqref="C3" xr:uid="{00000000-0002-0000-0000-000002000000}">
      <formula1>AND(LEN(C3)=4, SUMPRODUCT(--ISNUMBER(FIND(MID(C3,ROW(INDIRECT("1:"&amp;LEN(C3))),1),"ABCDEFGHIJKLMNOPQRSTUVWXYZ0123456789"))) = LEN(C3))</formula1>
      <formula2>0</formula2>
    </dataValidation>
    <dataValidation type="list" operator="equal" allowBlank="1" showErrorMessage="1" sqref="C4" xr:uid="{00000000-0002-0000-0000-000003000000}">
      <formula1>"Rows: 8 Variables + Bargraphs,Rows: 8 Variables,Grid: 8 Variables + Bargraphs,Grid: 8 Variables,Rows: 4 Variables + Bargraphs,Rows: 4 Variables,Columns: 4 Variables + Bargraphs,Rows: 2 Variables + Bargraphs,Single Variable + Bargraph"</formula1>
      <formula2>0</formula2>
    </dataValidation>
    <dataValidation type="whole" showErrorMessage="1" sqref="C5" xr:uid="{00000000-0002-0000-0000-000004000000}">
      <formula1>1</formula1>
      <formula2>247</formula2>
    </dataValidation>
    <dataValidation type="list" operator="equal" showErrorMessage="1" sqref="C6" xr:uid="{00000000-0002-0000-0000-000005000000}">
      <formula1>"9600,19200,38400,57600,115200"</formula1>
      <formula2>0</formula2>
    </dataValidation>
    <dataValidation type="list" operator="equal" showErrorMessage="1" sqref="C7" xr:uid="{00000000-0002-0000-0000-000006000000}">
      <formula1>"1 stop bit,2 stop bits"</formula1>
      <formula2>0</formula2>
    </dataValidation>
    <dataValidation type="list" operator="equal" showErrorMessage="1" sqref="C8" xr:uid="{00000000-0002-0000-0000-000007000000}">
      <formula1>"None,Odd,Even"</formula1>
      <formula2>0</formula2>
    </dataValidation>
    <dataValidation type="whole" showErrorMessage="1" sqref="C9" xr:uid="{00000000-0002-0000-0000-000008000000}">
      <formula1>0</formula1>
      <formula2>255</formula2>
    </dataValidation>
    <dataValidation type="custom" allowBlank="1" showErrorMessage="1" sqref="C10:C17 C19 C26 C33 C40 C47 C54 C61 C68" xr:uid="{00000000-0002-0000-0000-000009000000}">
      <formula1>AND(LEN(INDIRECT("RC",0))&lt;=16,SUMPRODUCT(--(_xlfn.UNICODE(MID(INDIRECT("RC",0),ROW(INDIRECT("1:"&amp;LEN(INDIRECT("RC",0)))),1))&gt;255))=0,SUMPRODUCT(--((_xlfn.UNICODE(MID(INDIRECT("RC",0),ROW(INDIRECT("1:"&amp;LEN(INDIRECT("RC",0)))),1))&gt;=128)*(_xlfn.UNICODE(MID(INDIRECT("RC",0),ROW(INDIRECT("1:"&amp;LEN(INDIRECT("RC",0)))),1))&lt;=159)))=0)</formula1>
      <formula2>0</formula2>
    </dataValidation>
    <dataValidation type="list" operator="equal" showErrorMessage="1" sqref="C18 C25 C32 C39 C46 C53 C60 C67" xr:uid="{00000000-0002-0000-0000-00000A000000}">
      <formula1>"TRUE,FALSE"</formula1>
      <formula2>0</formula2>
    </dataValidation>
    <dataValidation type="custom" allowBlank="1" showErrorMessage="1" sqref="C20 C27 C34 C41 C48 C55 C62 C69" xr:uid="{00000000-0002-0000-0000-00000B000000}">
      <formula1>AND(LEN(INDIRECT("RC",0))&lt;=8,SUMPRODUCT(--(_xlfn.UNICODE(MID(INDIRECT("RC",0),ROW(INDIRECT("1:"&amp;LEN(INDIRECT("RC",0)))),1))&gt;255))=0,SUMPRODUCT(--((_xlfn.UNICODE(MID(INDIRECT("RC",0),ROW(INDIRECT("1:"&amp;LEN(INDIRECT("RC",0)))),1))&gt;=128)*(_xlfn.UNICODE(MID(INDIRECT("RC",0),ROW(INDIRECT("1:"&amp;LEN(INDIRECT("RC",0)))),1))&lt;=159)))=0)</formula1>
      <formula2>0</formula2>
    </dataValidation>
    <dataValidation type="list" operator="equal" allowBlank="1" showErrorMessage="1" sqref="C21 C28 C35 C42 C49 C56 C63 C70" xr:uid="{00000000-0002-0000-0000-00000C000000}">
      <formula1>"0,1,2,3,4,5"</formula1>
      <formula2>0</formula2>
    </dataValidation>
    <dataValidation type="decimal" allowBlank="1" showErrorMessage="1" sqref="C22:C23 C29:C30 C36:C37 C43:C44 C50:C51 C57:C58 C64:C65 C71:C72" xr:uid="{00000000-0002-0000-0000-00000D000000}">
      <formula1>-3.402823E+38</formula1>
      <formula2>3.402823E+38</formula2>
    </dataValidation>
    <dataValidation type="list" operator="equal" allowBlank="1" showErrorMessage="1" sqref="C24 C31 C38 C45 C52 C59 C66 C73" xr:uid="{00000000-0002-0000-0000-00000E000000}">
      <formula1>"Off,Left,Centre,Right"</formula1>
      <formula2>0</formula2>
    </dataValidation>
  </dataValidations>
  <pageMargins left="0.39374999999999999" right="0.39374999999999999" top="0.63124999999999998" bottom="0.63124999999999998" header="0.39374999999999999" footer="0.39374999999999999"/>
  <pageSetup paperSize="9" scale="97" orientation="portrait" useFirstPageNumber="1" horizontalDpi="300" verticalDpi="300"/>
  <headerFooter>
    <oddHeader>&amp;C&amp;A</oddHeader>
    <oddFooter>&amp;CPage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tabSelected="1" zoomScale="110" zoomScaleNormal="110" workbookViewId="0">
      <selection activeCell="J2" sqref="J2:K2"/>
    </sheetView>
  </sheetViews>
  <sheetFormatPr defaultColWidth="11.7109375" defaultRowHeight="12.75" x14ac:dyDescent="0.2"/>
  <cols>
    <col min="2" max="2" width="16.28515625" customWidth="1"/>
    <col min="3" max="3" width="47.7109375" customWidth="1"/>
    <col min="4" max="4" width="25.5703125" customWidth="1"/>
    <col min="5" max="11" width="8.140625" customWidth="1"/>
  </cols>
  <sheetData>
    <row r="1" spans="1:12" ht="22.5" customHeight="1" x14ac:dyDescent="0.25">
      <c r="A1" s="11"/>
      <c r="B1" s="42" t="s">
        <v>55</v>
      </c>
      <c r="C1" s="42"/>
      <c r="D1" s="42"/>
      <c r="E1" s="42"/>
      <c r="F1" s="42"/>
      <c r="G1" s="42"/>
      <c r="H1" s="42"/>
      <c r="I1" s="42"/>
      <c r="J1" s="43" t="s">
        <v>56</v>
      </c>
      <c r="K1" s="43"/>
      <c r="L1" s="2"/>
    </row>
    <row r="2" spans="1:12" ht="22.5" customHeight="1" x14ac:dyDescent="0.2">
      <c r="A2" s="11"/>
      <c r="B2" s="42"/>
      <c r="C2" s="42"/>
      <c r="D2" s="42"/>
      <c r="E2" s="42"/>
      <c r="F2" s="42"/>
      <c r="G2" s="42"/>
      <c r="H2" s="42"/>
      <c r="I2" s="42"/>
      <c r="J2" s="44" t="s">
        <v>75</v>
      </c>
      <c r="K2" s="44"/>
      <c r="L2" s="2"/>
    </row>
    <row r="3" spans="1:12" ht="27.75" customHeight="1" x14ac:dyDescent="0.2">
      <c r="A3" s="2"/>
      <c r="B3" s="45" t="s">
        <v>57</v>
      </c>
      <c r="C3" s="45"/>
      <c r="D3" s="45"/>
      <c r="E3" s="45"/>
      <c r="F3" s="45"/>
      <c r="G3" s="45"/>
      <c r="H3" s="45"/>
      <c r="I3" s="45"/>
      <c r="J3" s="45"/>
      <c r="K3" s="45"/>
      <c r="L3" s="2"/>
    </row>
    <row r="4" spans="1:12" ht="27.75" customHeight="1" x14ac:dyDescent="0.25">
      <c r="A4" s="2"/>
      <c r="B4" s="15" t="s">
        <v>58</v>
      </c>
      <c r="C4" s="15" t="s">
        <v>59</v>
      </c>
      <c r="D4" s="43" t="s">
        <v>60</v>
      </c>
      <c r="E4" s="43"/>
      <c r="F4" s="43"/>
      <c r="G4" s="15" t="s">
        <v>61</v>
      </c>
      <c r="H4" s="43" t="s">
        <v>62</v>
      </c>
      <c r="I4" s="43"/>
      <c r="J4" s="43" t="s">
        <v>63</v>
      </c>
      <c r="K4" s="43"/>
      <c r="L4" s="2"/>
    </row>
    <row r="5" spans="1:12" ht="27.75" customHeight="1" x14ac:dyDescent="0.2">
      <c r="A5" s="2"/>
      <c r="B5" s="17"/>
      <c r="C5" s="17"/>
      <c r="D5" s="46"/>
      <c r="E5" s="46"/>
      <c r="F5" s="46"/>
      <c r="G5" s="18"/>
      <c r="H5" s="47"/>
      <c r="I5" s="47"/>
      <c r="J5" s="46"/>
      <c r="K5" s="46"/>
      <c r="L5" s="2"/>
    </row>
    <row r="6" spans="1:12" ht="27.75" customHeight="1" x14ac:dyDescent="0.25">
      <c r="A6" s="2"/>
      <c r="B6" s="43" t="s">
        <v>64</v>
      </c>
      <c r="C6" s="43"/>
      <c r="D6" s="43"/>
      <c r="E6" s="43"/>
      <c r="F6" s="43"/>
      <c r="G6" s="43"/>
      <c r="H6" s="43"/>
      <c r="I6" s="43"/>
      <c r="J6" s="43"/>
      <c r="K6" s="43"/>
      <c r="L6" s="2"/>
    </row>
    <row r="7" spans="1:12" ht="27.75" customHeight="1" x14ac:dyDescent="0.2">
      <c r="A7" s="2"/>
      <c r="B7" s="46"/>
      <c r="C7" s="46"/>
      <c r="D7" s="46"/>
      <c r="E7" s="46"/>
      <c r="F7" s="46"/>
      <c r="G7" s="46"/>
      <c r="H7" s="46"/>
      <c r="I7" s="46"/>
      <c r="J7" s="46"/>
      <c r="K7" s="46"/>
      <c r="L7" s="2"/>
    </row>
    <row r="8" spans="1:12" ht="27.75" customHeight="1" x14ac:dyDescent="0.2">
      <c r="A8" s="2"/>
      <c r="B8" s="16"/>
      <c r="C8" s="16"/>
      <c r="D8" s="16"/>
      <c r="E8" s="16"/>
      <c r="F8" s="16"/>
      <c r="G8" s="16"/>
      <c r="H8" s="16"/>
      <c r="I8" s="16"/>
      <c r="J8" s="16"/>
      <c r="K8" s="16"/>
      <c r="L8" s="2"/>
    </row>
    <row r="9" spans="1:12" ht="22.5" customHeight="1" x14ac:dyDescent="0.2">
      <c r="A9" s="2"/>
      <c r="B9" s="49" t="s">
        <v>65</v>
      </c>
      <c r="C9" s="49"/>
      <c r="D9" s="49"/>
      <c r="E9" s="50" t="s">
        <v>66</v>
      </c>
      <c r="F9" s="50"/>
      <c r="G9" s="50"/>
      <c r="H9" s="50"/>
      <c r="I9" s="50"/>
      <c r="J9" s="50"/>
      <c r="K9" s="50"/>
      <c r="L9" s="2"/>
    </row>
    <row r="10" spans="1:12" ht="46.9" customHeight="1" x14ac:dyDescent="0.2">
      <c r="A10" s="2"/>
      <c r="B10" s="51" t="s">
        <v>67</v>
      </c>
      <c r="C10" s="51"/>
      <c r="D10" s="51"/>
      <c r="E10" s="52" t="s">
        <v>68</v>
      </c>
      <c r="F10" s="52"/>
      <c r="G10" s="52"/>
      <c r="H10" s="52"/>
      <c r="I10" s="52"/>
      <c r="J10" s="52"/>
      <c r="K10" s="52"/>
      <c r="L10" s="2"/>
    </row>
    <row r="11" spans="1:12" ht="22.5" customHeight="1" x14ac:dyDescent="0.2">
      <c r="A11" s="2"/>
      <c r="B11" s="49" t="s">
        <v>69</v>
      </c>
      <c r="C11" s="49"/>
      <c r="D11" s="49"/>
      <c r="E11" s="52"/>
      <c r="F11" s="52"/>
      <c r="G11" s="52"/>
      <c r="H11" s="52"/>
      <c r="I11" s="52"/>
      <c r="J11" s="52"/>
      <c r="K11" s="52"/>
      <c r="L11" s="2"/>
    </row>
    <row r="12" spans="1:12" ht="16.5" customHeight="1" x14ac:dyDescent="0.2">
      <c r="A12" s="2"/>
      <c r="B12" s="51" t="s">
        <v>70</v>
      </c>
      <c r="C12" s="51"/>
      <c r="D12" s="51"/>
      <c r="E12" s="52"/>
      <c r="F12" s="52"/>
      <c r="G12" s="52"/>
      <c r="H12" s="52"/>
      <c r="I12" s="52"/>
      <c r="J12" s="52"/>
      <c r="K12" s="52"/>
      <c r="L12" s="2"/>
    </row>
    <row r="13" spans="1:12" ht="16.5" customHeight="1" x14ac:dyDescent="0.2">
      <c r="A13" s="2"/>
      <c r="B13" s="51"/>
      <c r="C13" s="51"/>
      <c r="D13" s="51"/>
      <c r="E13" s="52"/>
      <c r="F13" s="52"/>
      <c r="G13" s="52"/>
      <c r="H13" s="52"/>
      <c r="I13" s="52"/>
      <c r="J13" s="52"/>
      <c r="K13" s="52"/>
      <c r="L13" s="2"/>
    </row>
    <row r="14" spans="1:12" ht="16.5" customHeight="1" x14ac:dyDescent="0.2">
      <c r="A14" s="2"/>
      <c r="B14" s="53" t="s">
        <v>71</v>
      </c>
      <c r="C14" s="53"/>
      <c r="D14" s="53"/>
      <c r="E14" s="52"/>
      <c r="F14" s="52"/>
      <c r="G14" s="52"/>
      <c r="H14" s="52"/>
      <c r="I14" s="52"/>
      <c r="J14" s="52"/>
      <c r="K14" s="52"/>
      <c r="L14" s="2"/>
    </row>
    <row r="15" spans="1:12" ht="16.5" customHeight="1" x14ac:dyDescent="0.2">
      <c r="A15" s="2"/>
      <c r="B15" s="53"/>
      <c r="C15" s="53"/>
      <c r="D15" s="53"/>
      <c r="E15" s="54" t="s">
        <v>72</v>
      </c>
      <c r="F15" s="54"/>
      <c r="G15" s="54"/>
      <c r="H15" s="54"/>
      <c r="I15" s="54"/>
      <c r="J15" s="54"/>
      <c r="K15" s="54"/>
      <c r="L15" s="2"/>
    </row>
    <row r="16" spans="1:12" ht="16.5" customHeight="1" x14ac:dyDescent="0.2">
      <c r="A16" s="2"/>
      <c r="B16" s="53"/>
      <c r="C16" s="53"/>
      <c r="D16" s="53"/>
      <c r="E16" s="54"/>
      <c r="F16" s="54"/>
      <c r="G16" s="54"/>
      <c r="H16" s="54"/>
      <c r="I16" s="54"/>
      <c r="J16" s="54"/>
      <c r="K16" s="54"/>
      <c r="L16" s="2"/>
    </row>
    <row r="17" spans="1:12" ht="12.75" customHeight="1" x14ac:dyDescent="0.2">
      <c r="A17" s="11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35.25" customHeight="1" x14ac:dyDescent="0.2">
      <c r="A18" s="2"/>
      <c r="B18" s="2"/>
      <c r="C18" s="48" t="s">
        <v>73</v>
      </c>
      <c r="D18" s="48"/>
      <c r="E18" s="48"/>
      <c r="F18" s="48"/>
      <c r="G18" s="48"/>
      <c r="H18" s="48"/>
      <c r="I18" s="48"/>
      <c r="J18" s="2"/>
      <c r="K18" s="2"/>
      <c r="L18" s="2"/>
    </row>
    <row r="19" spans="1:12" ht="35.25" customHeight="1" x14ac:dyDescent="0.2">
      <c r="A19" s="2"/>
      <c r="B19" s="2"/>
      <c r="C19" s="48" t="s">
        <v>74</v>
      </c>
      <c r="D19" s="48"/>
      <c r="E19" s="48"/>
      <c r="F19" s="48"/>
      <c r="G19" s="48"/>
      <c r="H19" s="48"/>
      <c r="I19" s="48"/>
      <c r="J19" s="2"/>
      <c r="K19" s="2"/>
      <c r="L19" s="2"/>
    </row>
    <row r="20" spans="1:12" ht="64.349999999999994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</sheetData>
  <sheetProtection algorithmName="SHA-512" hashValue="LdqEvKcmdTnH6OFLWgmGoROY5IBVrA7+cuVEn5evwv8CieZN1FBPp74nFcfkQkTKhb86maDehTrNmYPtUABJDA==" saltValue="JZanY3+F2OKQ2iKqWm9GaA==" spinCount="100000" sheet="1" objects="1" scenarios="1"/>
  <mergeCells count="22">
    <mergeCell ref="C18:I18"/>
    <mergeCell ref="C19:I19"/>
    <mergeCell ref="B9:D9"/>
    <mergeCell ref="E9:K9"/>
    <mergeCell ref="B10:D10"/>
    <mergeCell ref="E10:K14"/>
    <mergeCell ref="B11:D11"/>
    <mergeCell ref="B12:D13"/>
    <mergeCell ref="B14:D16"/>
    <mergeCell ref="E15:K16"/>
    <mergeCell ref="D5:F5"/>
    <mergeCell ref="H5:I5"/>
    <mergeCell ref="J5:K5"/>
    <mergeCell ref="B6:K6"/>
    <mergeCell ref="B7:K7"/>
    <mergeCell ref="B1:I2"/>
    <mergeCell ref="J1:K1"/>
    <mergeCell ref="J2:K2"/>
    <mergeCell ref="B3:K3"/>
    <mergeCell ref="D4:F4"/>
    <mergeCell ref="H4:I4"/>
    <mergeCell ref="J4:K4"/>
  </mergeCells>
  <dataValidations count="3">
    <dataValidation type="textLength" operator="lessThanOrEqual" allowBlank="1" showErrorMessage="1" sqref="C5" xr:uid="{00000000-0002-0000-0100-000000000000}">
      <formula1>46</formula1>
      <formula2>0</formula2>
    </dataValidation>
    <dataValidation type="textLength" operator="lessThanOrEqual" allowBlank="1" showErrorMessage="1" sqref="D5" xr:uid="{00000000-0002-0000-0100-000001000000}">
      <formula1>47</formula1>
      <formula2>0</formula2>
    </dataValidation>
    <dataValidation type="textLength" operator="lessThanOrEqual" allowBlank="1" showErrorMessage="1" sqref="B7" xr:uid="{00000000-0002-0000-0100-000002000000}">
      <formula1>40</formula1>
      <formula2>0</formula2>
    </dataValidation>
  </dataValidations>
  <hyperlinks>
    <hyperlink ref="E15" r:id="rId1" location="Code_page_layout" xr:uid="{00000000-0004-0000-0100-000000000000}"/>
    <hyperlink ref="C18" r:id="rId2" xr:uid="{00000000-0004-0000-0100-000001000000}"/>
    <hyperlink ref="C19" r:id="rId3" xr:uid="{00000000-0004-0000-0100-000002000000}"/>
  </hyperlinks>
  <pageMargins left="0.78749999999999998" right="0.78749999999999998" top="1.05277777777778" bottom="1.05277777777778" header="0.78749999999999998" footer="0.78749999999999998"/>
  <pageSetup paperSize="9" scale="54" orientation="portrait" horizontalDpi="300" verticalDpi="300"/>
  <headerFooter>
    <oddHeader>&amp;C&amp;"Times New Roman,Regular"&amp;12&amp;A</oddHeader>
    <oddFooter>&amp;C&amp;"Times New Roman,Regular"&amp;12Page &amp;P</oddFooter>
  </headerFooter>
  <ignoredErrors>
    <ignoredError sqref="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1475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21" baseType="lpstr">
      <vt:lpstr>BA489 Configuration Table</vt:lpstr>
      <vt:lpstr>Help</vt:lpstr>
      <vt:lpstr>CustomerName</vt:lpstr>
      <vt:lpstr>CustomerOrderNo</vt:lpstr>
      <vt:lpstr>DespatchDate</vt:lpstr>
      <vt:lpstr>Issue</vt:lpstr>
      <vt:lpstr>ModelNo</vt:lpstr>
      <vt:lpstr>'BA489 Configuration Table'!Print_Area</vt:lpstr>
      <vt:lpstr>'BA489 Configuration Table'!Print_Titles</vt:lpstr>
      <vt:lpstr>PVar1</vt:lpstr>
      <vt:lpstr>PVar2</vt:lpstr>
      <vt:lpstr>PVar3</vt:lpstr>
      <vt:lpstr>PVar4</vt:lpstr>
      <vt:lpstr>PVar5</vt:lpstr>
      <vt:lpstr>PVar6</vt:lpstr>
      <vt:lpstr>PVar7</vt:lpstr>
      <vt:lpstr>PVar8</vt:lpstr>
      <vt:lpstr>SalesOrderNo</vt:lpstr>
      <vt:lpstr>Title</vt:lpstr>
      <vt:lpstr>UnitNo</vt:lpstr>
      <vt:lpstr>VersionNo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BA329 Configuration Table</dc:title>
  <dc:subject/>
  <dc:creator/>
  <dc:description/>
  <cp:lastModifiedBy>Oscar Trulock</cp:lastModifiedBy>
  <cp:revision>206</cp:revision>
  <dcterms:created xsi:type="dcterms:W3CDTF">2025-04-08T10:42:47Z</dcterms:created>
  <dcterms:modified xsi:type="dcterms:W3CDTF">2026-02-05T13:20:39Z</dcterms:modified>
  <dc:language>en-GB</dc:language>
</cp:coreProperties>
</file>